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ultramet-my.sharepoint.com/personal/greg_rowe_ultra-met_com/Documents/"/>
    </mc:Choice>
  </mc:AlternateContent>
  <xr:revisionPtr revIDLastSave="1" documentId="8_{0E9F3229-430C-450A-A6B3-5311E316C888}" xr6:coauthVersionLast="47" xr6:coauthVersionMax="47" xr10:uidLastSave="{012DE50B-4B47-42E3-A803-FD5EAB062F1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8" i="5" l="1"/>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E9" i="5"/>
  <c r="V10" i="5"/>
  <c r="E10" i="5"/>
  <c r="X10" i="5" s="1"/>
  <c r="V11" i="5"/>
  <c r="E11" i="5"/>
  <c r="V12" i="5"/>
  <c r="E12" i="5"/>
  <c r="V13" i="5"/>
  <c r="E13" i="5"/>
  <c r="X13" i="5" s="1"/>
  <c r="V14" i="5"/>
  <c r="E14" i="5"/>
  <c r="X14" i="5" s="1"/>
  <c r="V15" i="5"/>
  <c r="E15" i="5"/>
  <c r="V16" i="5"/>
  <c r="E16" i="5"/>
  <c r="X16" i="5" s="1"/>
  <c r="V17" i="5"/>
  <c r="E17" i="5"/>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V164" i="5"/>
  <c r="E164" i="5"/>
  <c r="X164" i="5" s="1"/>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V205" i="5"/>
  <c r="E205" i="5"/>
  <c r="X205" i="5" s="1"/>
  <c r="V206" i="5"/>
  <c r="E206" i="5"/>
  <c r="X206" i="5" s="1"/>
  <c r="V207" i="5"/>
  <c r="E207" i="5"/>
  <c r="V208" i="5"/>
  <c r="E208" i="5"/>
  <c r="X208" i="5" s="1"/>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X314" i="5" s="1"/>
  <c r="V315" i="5"/>
  <c r="E315" i="5"/>
  <c r="V316" i="5"/>
  <c r="E316" i="5"/>
  <c r="X316" i="5" s="1"/>
  <c r="V317" i="5"/>
  <c r="E317" i="5"/>
  <c r="V318" i="5"/>
  <c r="E318" i="5"/>
  <c r="X318" i="5" s="1"/>
  <c r="V319" i="5"/>
  <c r="E319" i="5"/>
  <c r="V320" i="5"/>
  <c r="E320" i="5"/>
  <c r="X320" i="5" s="1"/>
  <c r="V321" i="5"/>
  <c r="E321" i="5"/>
  <c r="X321" i="5" s="1"/>
  <c r="V322" i="5"/>
  <c r="E322" i="5"/>
  <c r="X322" i="5" s="1"/>
  <c r="V323" i="5"/>
  <c r="E323" i="5"/>
  <c r="X323" i="5" s="1"/>
  <c r="V324" i="5"/>
  <c r="E324" i="5"/>
  <c r="X324" i="5" s="1"/>
  <c r="V325" i="5"/>
  <c r="E325" i="5"/>
  <c r="X325" i="5" s="1"/>
  <c r="V326" i="5"/>
  <c r="E326" i="5"/>
  <c r="X326" i="5" s="1"/>
  <c r="V327" i="5"/>
  <c r="E327" i="5"/>
  <c r="V328" i="5"/>
  <c r="E328" i="5"/>
  <c r="V329" i="5"/>
  <c r="E329" i="5"/>
  <c r="X329" i="5" s="1"/>
  <c r="V330" i="5"/>
  <c r="E330" i="5"/>
  <c r="X330" i="5" s="1"/>
  <c r="V331" i="5"/>
  <c r="E331" i="5"/>
  <c r="V332" i="5"/>
  <c r="E332" i="5"/>
  <c r="X332" i="5" s="1"/>
  <c r="V333" i="5"/>
  <c r="E333" i="5"/>
  <c r="V334" i="5"/>
  <c r="E334" i="5"/>
  <c r="X334" i="5" s="1"/>
  <c r="V335" i="5"/>
  <c r="E335" i="5"/>
  <c r="X335" i="5" s="1"/>
  <c r="V336" i="5"/>
  <c r="E336" i="5"/>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V516" i="5"/>
  <c r="E516" i="5"/>
  <c r="X516" i="5" s="1"/>
  <c r="V517" i="5"/>
  <c r="E517" i="5"/>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X593" i="5" s="1"/>
  <c r="V594" i="5"/>
  <c r="E594" i="5"/>
  <c r="X594" i="5" s="1"/>
  <c r="V595" i="5"/>
  <c r="E595" i="5"/>
  <c r="X595" i="5" s="1"/>
  <c r="V596" i="5"/>
  <c r="E596" i="5"/>
  <c r="X596" i="5" s="1"/>
  <c r="V597" i="5"/>
  <c r="E597" i="5"/>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V618" i="5"/>
  <c r="E618" i="5"/>
  <c r="X618" i="5" s="1"/>
  <c r="V619" i="5"/>
  <c r="E619" i="5"/>
  <c r="V620" i="5"/>
  <c r="E620" i="5"/>
  <c r="X620" i="5" s="1"/>
  <c r="V621" i="5"/>
  <c r="E621" i="5"/>
  <c r="X621" i="5" s="1"/>
  <c r="V622" i="5"/>
  <c r="E622" i="5"/>
  <c r="X622" i="5" s="1"/>
  <c r="V623" i="5"/>
  <c r="E623" i="5"/>
  <c r="X623" i="5" s="1"/>
  <c r="V624" i="5"/>
  <c r="E624" i="5"/>
  <c r="X624" i="5" s="1"/>
  <c r="V625" i="5"/>
  <c r="E625" i="5"/>
  <c r="X625" i="5" s="1"/>
  <c r="V626" i="5"/>
  <c r="E626" i="5"/>
  <c r="X626" i="5" s="1"/>
  <c r="V627" i="5"/>
  <c r="E627" i="5"/>
  <c r="V628" i="5"/>
  <c r="E628" i="5"/>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V977" i="5"/>
  <c r="E977" i="5"/>
  <c r="V978" i="5"/>
  <c r="E978" i="5"/>
  <c r="X978" i="5" s="1"/>
  <c r="V979" i="5"/>
  <c r="E979" i="5"/>
  <c r="V980" i="5"/>
  <c r="E980" i="5"/>
  <c r="X980" i="5" s="1"/>
  <c r="V981" i="5"/>
  <c r="E981" i="5"/>
  <c r="X981" i="5" s="1"/>
  <c r="V982" i="5"/>
  <c r="E982" i="5"/>
  <c r="X982" i="5" s="1"/>
  <c r="V983" i="5"/>
  <c r="E983" i="5"/>
  <c r="X983" i="5" s="1"/>
  <c r="V984" i="5"/>
  <c r="E984" i="5"/>
  <c r="X984" i="5" s="1"/>
  <c r="V985" i="5"/>
  <c r="E985" i="5"/>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V1613" i="5"/>
  <c r="E1613" i="5"/>
  <c r="X1613" i="5" s="1"/>
  <c r="V1614" i="5"/>
  <c r="E1614" i="5"/>
  <c r="X1614" i="5" s="1"/>
  <c r="V1615" i="5"/>
  <c r="E1615" i="5"/>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c r="B17" i="6"/>
  <c r="B16" i="6"/>
  <c r="B15" i="6"/>
  <c r="F20" i="6" s="1"/>
  <c r="H20" i="6" s="1"/>
  <c r="D20" i="6" s="1"/>
  <c r="B14" i="6"/>
  <c r="G14" i="6"/>
  <c r="H14" i="6" s="1"/>
  <c r="H13" i="6"/>
  <c r="B12" i="6"/>
  <c r="G12" i="6" s="1"/>
  <c r="H12" i="6" s="1"/>
  <c r="D12" i="6" s="1"/>
  <c r="B11" i="6"/>
  <c r="G11" i="6"/>
  <c r="H11" i="6" s="1"/>
  <c r="D11" i="6"/>
  <c r="G10" i="6"/>
  <c r="H10" i="6"/>
  <c r="D10" i="6" s="1"/>
  <c r="G9" i="6"/>
  <c r="H9" i="6" s="1"/>
  <c r="D9" i="6" s="1"/>
  <c r="B8" i="6"/>
  <c r="G8" i="6" s="1"/>
  <c r="H8" i="6" s="1"/>
  <c r="D8" i="6" s="1"/>
  <c r="B7" i="6"/>
  <c r="G7" i="6" s="1"/>
  <c r="H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B44" i="4" s="1"/>
  <c r="A29" i="6" s="1"/>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5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3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H51" i="6" s="1"/>
  <c r="D51" i="6" s="1"/>
  <c r="G16" i="6"/>
  <c r="H16" i="6"/>
  <c r="D16" i="6" s="1"/>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C16" i="6" s="1"/>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X1272" i="5"/>
  <c r="H2069" i="5"/>
  <c r="J1959" i="5"/>
  <c r="R1959" i="5"/>
  <c r="I678" i="5"/>
  <c r="H678" i="5"/>
  <c r="J987" i="5"/>
  <c r="S606" i="5"/>
  <c r="S610" i="5"/>
  <c r="X520" i="5"/>
  <c r="X456" i="5"/>
  <c r="S598" i="5"/>
  <c r="X483" i="5"/>
  <c r="X488" i="5"/>
  <c r="X555" i="5"/>
  <c r="X387" i="5"/>
  <c r="S532" i="5"/>
  <c r="X336" i="5"/>
  <c r="S356" i="5"/>
  <c r="S343" i="5"/>
  <c r="X331" i="5"/>
  <c r="X333" i="5"/>
  <c r="X451" i="5"/>
  <c r="X315" i="5"/>
  <c r="S315" i="5"/>
  <c r="X327" i="5"/>
  <c r="X253" i="5"/>
  <c r="X317" i="5"/>
  <c r="S357" i="5"/>
  <c r="S383" i="5"/>
  <c r="X31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X1660" i="5"/>
  <c r="I1652" i="5"/>
  <c r="J1644"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H41" i="6" s="1"/>
  <c r="D41" i="6" s="1"/>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s="1"/>
  <c r="B37" i="6"/>
  <c r="G37" i="6" s="1"/>
  <c r="B42" i="6"/>
  <c r="G42" i="6" s="1"/>
  <c r="B40" i="6"/>
  <c r="G40" i="6" s="1"/>
  <c r="B50" i="6"/>
  <c r="G50" i="6" s="1"/>
  <c r="B25" i="6"/>
  <c r="G25" i="6"/>
  <c r="B35" i="6"/>
  <c r="G35" i="6"/>
  <c r="B39" i="6"/>
  <c r="G39" i="6" s="1"/>
  <c r="F24" i="6"/>
  <c r="F44" i="6" s="1"/>
  <c r="B44" i="6"/>
  <c r="G44" i="6" s="1"/>
  <c r="B49" i="6"/>
  <c r="G49" i="6"/>
  <c r="B34" i="6"/>
  <c r="G34" i="6"/>
  <c r="B29" i="6"/>
  <c r="G29" i="6" s="1"/>
  <c r="B24" i="6"/>
  <c r="G24" i="6" s="1"/>
  <c r="H24" i="6" s="1"/>
  <c r="G19" i="6"/>
  <c r="H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G21" i="6"/>
  <c r="H21" i="6" s="1"/>
  <c r="B36" i="6"/>
  <c r="G36" i="6" s="1"/>
  <c r="G20" i="6"/>
  <c r="B45" i="6"/>
  <c r="G45" i="6"/>
  <c r="D17" i="6"/>
  <c r="H2439" i="5"/>
  <c r="F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H36" i="6" s="1"/>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99" i="5"/>
  <c r="S599" i="5"/>
  <c r="X140" i="5"/>
  <c r="X611" i="5"/>
  <c r="S611" i="5"/>
  <c r="S601" i="5"/>
  <c r="X467" i="5"/>
  <c r="X427" i="5"/>
  <c r="X287" i="5"/>
  <c r="X375" i="5"/>
  <c r="X264" i="5"/>
  <c r="X176" i="5"/>
  <c r="X276" i="5"/>
  <c r="X151" i="5"/>
  <c r="X91" i="5"/>
  <c r="X281" i="5"/>
  <c r="X103" i="5"/>
  <c r="X212" i="5"/>
  <c r="X339" i="5"/>
  <c r="X359" i="5"/>
  <c r="X517" i="5"/>
  <c r="X328" i="5"/>
  <c r="X591" i="5"/>
  <c r="X204" i="5"/>
  <c r="X411" i="5"/>
  <c r="X439" i="5"/>
  <c r="S600" i="5"/>
  <c r="X447" i="5"/>
  <c r="X251" i="5"/>
  <c r="X365" i="5"/>
  <c r="X191" i="5"/>
  <c r="X243" i="5"/>
  <c r="X403" i="5"/>
  <c r="X112" i="5"/>
  <c r="X168" i="5"/>
  <c r="X553" i="5"/>
  <c r="X308" i="5"/>
  <c r="S382" i="5"/>
  <c r="X288" i="5"/>
  <c r="X475" i="5"/>
  <c r="X537" i="5"/>
  <c r="X300" i="5"/>
  <c r="X431" i="5"/>
  <c r="X207" i="5"/>
  <c r="X592" i="5"/>
  <c r="X395" i="5"/>
  <c r="S533" i="5"/>
  <c r="X216" i="5"/>
  <c r="X355" i="5"/>
  <c r="S355" i="5"/>
  <c r="X588" i="5"/>
  <c r="X391" i="5"/>
  <c r="S602" i="5"/>
  <c r="X587" i="5"/>
  <c r="X497" i="5"/>
  <c r="X156" i="5"/>
  <c r="X603" i="5"/>
  <c r="S603" i="5"/>
  <c r="X280" i="5"/>
  <c r="X184" i="5"/>
  <c r="X104" i="5"/>
  <c r="X260" i="5"/>
  <c r="S605" i="5"/>
  <c r="X163" i="5"/>
  <c r="X443" i="5"/>
  <c r="X128" i="5"/>
  <c r="X571" i="5"/>
  <c r="X172" i="5"/>
  <c r="S607" i="5"/>
  <c r="X579" i="5"/>
  <c r="X132" i="5"/>
  <c r="X303" i="5"/>
  <c r="X211" i="5"/>
  <c r="X435" i="5"/>
  <c r="X43" i="5"/>
  <c r="X215" i="5"/>
  <c r="X87" i="5"/>
  <c r="S314" i="5"/>
  <c r="X463" i="5"/>
  <c r="X136" i="5"/>
  <c r="X160" i="5"/>
  <c r="X460" i="5"/>
  <c r="X272" i="5"/>
  <c r="X585" i="5"/>
  <c r="X120" i="5"/>
  <c r="X284" i="5"/>
  <c r="X583" i="5"/>
  <c r="X415" i="5"/>
  <c r="X608" i="5"/>
  <c r="X71" i="5"/>
  <c r="X265" i="5"/>
  <c r="H46" i="6"/>
  <c r="D46" i="6"/>
  <c r="AB12" i="5"/>
  <c r="AB9" i="5"/>
  <c r="AB10" i="5"/>
  <c r="AB14" i="5"/>
  <c r="AB17" i="5"/>
  <c r="AB16" i="5"/>
  <c r="AB13" i="5"/>
  <c r="AB15" i="5"/>
  <c r="AB1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17" i="5"/>
  <c r="I17" i="5"/>
  <c r="J17" i="5"/>
  <c r="R17" i="5"/>
  <c r="F17" i="5"/>
  <c r="G66" i="6"/>
  <c r="G67" i="6"/>
  <c r="G65" i="6"/>
  <c r="I12" i="5"/>
  <c r="J12" i="5"/>
  <c r="R12" i="5"/>
  <c r="F12" i="5"/>
  <c r="H12" i="5"/>
  <c r="H9" i="5"/>
  <c r="J9" i="5"/>
  <c r="I9" i="5"/>
  <c r="R9" i="5"/>
  <c r="F9" i="5"/>
  <c r="H15" i="5"/>
  <c r="J15" i="5"/>
  <c r="I15" i="5"/>
  <c r="F15" i="5"/>
  <c r="R15" i="5"/>
  <c r="H11" i="5"/>
  <c r="R11" i="5"/>
  <c r="J11" i="5"/>
  <c r="F11" i="5"/>
  <c r="I11" i="5"/>
  <c r="I14" i="5"/>
  <c r="R14" i="5"/>
  <c r="J14" i="5"/>
  <c r="H14" i="5"/>
  <c r="F14" i="5"/>
  <c r="X9" i="5"/>
  <c r="X12" i="5"/>
  <c r="X17" i="5"/>
  <c r="X11" i="5"/>
  <c r="X15" i="5"/>
  <c r="S17" i="5"/>
  <c r="S12" i="5"/>
  <c r="S16" i="5"/>
  <c r="S15" i="5"/>
  <c r="S13" i="5"/>
  <c r="S14" i="5"/>
  <c r="S10" i="5"/>
  <c r="S11" i="5"/>
  <c r="S9" i="5"/>
  <c r="S7" i="5"/>
  <c r="S5" i="5"/>
  <c r="S8" i="5"/>
  <c r="G64" i="6" a="1"/>
  <c r="S6" i="5"/>
  <c r="H67" i="6" l="1"/>
  <c r="D67" i="6" s="1"/>
  <c r="B53" i="4"/>
  <c r="A37" i="6" s="1"/>
  <c r="C46" i="6"/>
  <c r="B65" i="4"/>
  <c r="A47" i="6" s="1"/>
  <c r="A24" i="6"/>
  <c r="B62" i="4"/>
  <c r="A44" i="6" s="1"/>
  <c r="B69" i="4"/>
  <c r="A50" i="6" s="1"/>
  <c r="B52" i="4"/>
  <c r="A36" i="6" s="1"/>
  <c r="H22" i="6"/>
  <c r="B68" i="4"/>
  <c r="A49" i="6" s="1"/>
  <c r="F49" i="6"/>
  <c r="H49" i="6" s="1"/>
  <c r="D49" i="6" s="1"/>
  <c r="F65" i="6"/>
  <c r="D19" i="6"/>
  <c r="C19" i="6"/>
  <c r="H44" i="6"/>
  <c r="D44" i="6" s="1"/>
  <c r="H39" i="6"/>
  <c r="C39" i="6" s="1"/>
  <c r="K68" i="6"/>
  <c r="D22" i="6"/>
  <c r="H27" i="6"/>
  <c r="D27" i="6" s="1"/>
  <c r="F68" i="6"/>
  <c r="H68" i="6" s="1"/>
  <c r="D68" i="6" s="1"/>
  <c r="F32" i="6"/>
  <c r="H32" i="6" s="1"/>
  <c r="D32" i="6" s="1"/>
  <c r="F42" i="6"/>
  <c r="H42" i="6" s="1"/>
  <c r="D42" i="6" s="1"/>
  <c r="F47" i="6"/>
  <c r="H47" i="6" s="1"/>
  <c r="F52" i="6"/>
  <c r="H52" i="6" s="1"/>
  <c r="D52" i="6" s="1"/>
  <c r="F37" i="6"/>
  <c r="H37" i="6" s="1"/>
  <c r="D37" i="6" s="1"/>
  <c r="C32" i="6"/>
  <c r="C68" i="6"/>
  <c r="C17" i="6"/>
  <c r="C22" i="6"/>
  <c r="K67" i="6"/>
  <c r="D21" i="6"/>
  <c r="D26" i="6"/>
  <c r="C26" i="6"/>
  <c r="C41" i="6"/>
  <c r="C31" i="6"/>
  <c r="B32" i="4"/>
  <c r="A19" i="6" s="1"/>
  <c r="C21" i="6"/>
  <c r="B58" i="4"/>
  <c r="A41" i="6" s="1"/>
  <c r="C67" i="6"/>
  <c r="C36" i="6"/>
  <c r="B70" i="4"/>
  <c r="A51" i="6" s="1"/>
  <c r="C51" i="6"/>
  <c r="C9" i="6"/>
  <c r="B37" i="4"/>
  <c r="A23" i="6" s="1"/>
  <c r="B77" i="4"/>
  <c r="A55" i="6" s="1"/>
  <c r="B43" i="4"/>
  <c r="A28" i="6" s="1"/>
  <c r="B89" i="4"/>
  <c r="A63" i="6" s="1"/>
  <c r="F45" i="6"/>
  <c r="H45" i="6" s="1"/>
  <c r="D45" i="6" s="1"/>
  <c r="H25" i="6"/>
  <c r="D25" i="6" s="1"/>
  <c r="F30" i="6"/>
  <c r="H30" i="6" s="1"/>
  <c r="D30" i="6" s="1"/>
  <c r="F35" i="6"/>
  <c r="H35" i="6" s="1"/>
  <c r="D35" i="6" s="1"/>
  <c r="F50" i="6"/>
  <c r="H50" i="6" s="1"/>
  <c r="D50" i="6" s="1"/>
  <c r="F40" i="6"/>
  <c r="H40" i="6" s="1"/>
  <c r="D40" i="6" s="1"/>
  <c r="F54" i="6"/>
  <c r="F66" i="6"/>
  <c r="H66" i="6" s="1"/>
  <c r="D66" i="6" s="1"/>
  <c r="K66" i="6"/>
  <c r="D15" i="6"/>
  <c r="C45" i="6"/>
  <c r="C20" i="6"/>
  <c r="C25" i="6"/>
  <c r="C35" i="6"/>
  <c r="C50" i="6"/>
  <c r="C15" i="6"/>
  <c r="D24" i="6"/>
  <c r="C24" i="6"/>
  <c r="D14" i="6"/>
  <c r="K65" i="6"/>
  <c r="C14" i="6"/>
  <c r="B81" i="4"/>
  <c r="A58" i="6" s="1"/>
  <c r="B67" i="4"/>
  <c r="A48" i="6" s="1"/>
  <c r="B85" i="4"/>
  <c r="A60" i="6" s="1"/>
  <c r="C49" i="6"/>
  <c r="B55" i="4"/>
  <c r="A38" i="6" s="1"/>
  <c r="B49" i="4"/>
  <c r="A33" i="6" s="1"/>
  <c r="B75" i="4"/>
  <c r="A54" i="6" s="1"/>
  <c r="B87" i="4"/>
  <c r="A62" i="6" s="1"/>
  <c r="B31" i="4"/>
  <c r="A18" i="6" s="1"/>
  <c r="F34" i="6"/>
  <c r="H34" i="6" s="1"/>
  <c r="D34" i="6" s="1"/>
  <c r="B61" i="4"/>
  <c r="A43" i="6" s="1"/>
  <c r="B79" i="4"/>
  <c r="A57" i="6" s="1"/>
  <c r="B83" i="4"/>
  <c r="A59" i="6" s="1"/>
  <c r="F29" i="6"/>
  <c r="H29" i="6" s="1"/>
  <c r="D29" i="6" s="1"/>
  <c r="C44" i="6"/>
  <c r="C12" i="6"/>
  <c r="G43" i="4"/>
  <c r="G49" i="4"/>
  <c r="C7" i="6"/>
  <c r="D7" i="6"/>
  <c r="C8" i="6"/>
  <c r="C11" i="6"/>
  <c r="C10" i="6"/>
  <c r="C5" i="6"/>
  <c r="B56" i="4"/>
  <c r="A39" i="6" s="1"/>
  <c r="B51" i="4"/>
  <c r="A35" i="6" s="1"/>
  <c r="B57" i="4"/>
  <c r="A40" i="6" s="1"/>
  <c r="G55" i="4"/>
  <c r="A25" i="6"/>
  <c r="B35" i="4"/>
  <c r="A22" i="6" s="1"/>
  <c r="A27" i="6"/>
  <c r="C6" i="6"/>
  <c r="G61" i="4"/>
  <c r="G74" i="4"/>
  <c r="B34" i="4"/>
  <c r="A21" i="6" s="1"/>
  <c r="B59" i="4"/>
  <c r="A42" i="6" s="1"/>
  <c r="G67" i="4"/>
  <c r="D74" i="4"/>
  <c r="G37" i="4"/>
  <c r="C4" i="6"/>
  <c r="G69" i="6" a="1"/>
  <c r="G69" i="6" s="1"/>
  <c r="H69" i="6" s="1"/>
  <c r="G64" i="6"/>
  <c r="D37" i="4"/>
  <c r="D55" i="4"/>
  <c r="D67" i="4"/>
  <c r="D31" i="4"/>
  <c r="D49" i="4"/>
  <c r="A26" i="6"/>
  <c r="B33" i="4"/>
  <c r="A20" i="6" s="1"/>
  <c r="D43" i="4"/>
  <c r="T5" i="5"/>
  <c r="T7" i="5"/>
  <c r="T6" i="5"/>
  <c r="T8" i="5"/>
  <c r="C66" i="6" l="1"/>
  <c r="D39" i="6"/>
  <c r="C37" i="6"/>
  <c r="H65" i="6"/>
  <c r="C2" i="6"/>
  <c r="B2" i="6"/>
  <c r="C52" i="6"/>
  <c r="C47" i="6"/>
  <c r="D47" i="6"/>
  <c r="C42" i="6"/>
  <c r="C27" i="6"/>
  <c r="C40" i="6"/>
  <c r="C30" i="6"/>
  <c r="F57" i="6"/>
  <c r="H57" i="6" s="1"/>
  <c r="F58" i="6"/>
  <c r="H58" i="6" s="1"/>
  <c r="F60" i="6"/>
  <c r="H60" i="6" s="1"/>
  <c r="H54" i="6"/>
  <c r="F62" i="6"/>
  <c r="H62" i="6" s="1"/>
  <c r="F63" i="6"/>
  <c r="H63" i="6" s="1"/>
  <c r="F55" i="6"/>
  <c r="F59" i="6"/>
  <c r="H59" i="6" s="1"/>
  <c r="C29" i="6"/>
  <c r="C34" i="6"/>
  <c r="H64" i="6"/>
  <c r="B64" i="6"/>
  <c r="D65" i="6" l="1"/>
  <c r="C65" i="6"/>
  <c r="D63" i="6"/>
  <c r="C63" i="6"/>
  <c r="D54" i="6"/>
  <c r="C54" i="6"/>
  <c r="C60" i="6"/>
  <c r="D60" i="6"/>
  <c r="D58" i="6"/>
  <c r="C58" i="6"/>
  <c r="D57" i="6"/>
  <c r="C57" i="6"/>
  <c r="D59" i="6"/>
  <c r="C59" i="6"/>
  <c r="D62" i="6"/>
  <c r="C62" i="6"/>
  <c r="H55" i="6"/>
  <c r="F56" i="6"/>
  <c r="H56" i="6" s="1"/>
  <c r="D64" i="6"/>
  <c r="C64"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<sst xmlns="http://schemas.openxmlformats.org/spreadsheetml/2006/main" count="22365" uniqueCount="15828">
  <si>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</si>
  <si>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</si>
  <si>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</si>
  <si>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</si>
  <si>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</si>
  <si>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</si>
  <si>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</si>
  <si>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</si>
  <si>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</si>
  <si>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</si>
  <si>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</si>
  <si>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</si>
  <si>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</si>
  <si>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</si>
  <si>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</si>
  <si>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</si>
  <si>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</si>
  <si>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</si>
  <si>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</si>
  <si>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</si>
  <si>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</si>
  <si>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</si>
  <si>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</si>
  <si>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</si>
  <si>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</si>
  <si>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</si>
  <si>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</si>
  <si>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</si>
  <si>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</si>
  <si>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</si>
  <si>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</si>
  <si>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</si>
  <si>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</si>
  <si>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</si>
  <si>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</si>
  <si>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</si>
  <si>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</si>
  <si>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</si>
  <si>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</si>
  <si>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</si>
  <si>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</si>
  <si>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</si>
  <si>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</si>
  <si>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</si>
  <si>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</si>
  <si>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</si>
  <si>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</si>
  <si>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</si>
  <si>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</si>
  <si>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</si>
  <si>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</si>
  <si>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</si>
  <si>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</si>
  <si>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</si>
  <si>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</si>
  <si>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</si>
  <si>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</si>
  <si>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</si>
  <si>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</si>
  <si>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</si>
  <si>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</si>
  <si>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</si>
  <si>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</si>
  <si>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</si>
  <si>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</si>
  <si>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</si>
  <si>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</si>
  <si>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</si>
  <si>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</si>
  <si>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</si>
  <si>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</si>
  <si>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</si>
  <si>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</si>
  <si>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</si>
  <si>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</si>
  <si>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</si>
  <si>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</si>
  <si>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</si>
  <si>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</si>
  <si>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</si>
  <si>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</si>
  <si>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</si>
  <si>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</si>
  <si>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</si>
  <si>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</si>
  <si>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</si>
  <si>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</si>
  <si>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</si>
  <si>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</si>
  <si>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</si>
  <si>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</si>
  <si>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</si>
  <si>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</si>
  <si>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</si>
  <si>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</si>
  <si>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</si>
  <si>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</si>
  <si>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</si>
  <si>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</si>
  <si>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</si>
  <si>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</si>
  <si>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</si>
  <si>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</si>
  <si>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</si>
  <si>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</si>
  <si>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</si>
  <si>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</si>
  <si>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</si>
  <si>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</si>
  <si>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</si>
  <si>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</si>
  <si>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</si>
  <si>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</si>
  <si>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</si>
  <si>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</si>
  <si>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</si>
  <si>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</si>
  <si>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</si>
  <si>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</si>
  <si>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</si>
  <si>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</si>
  <si>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</si>
  <si>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</si>
  <si>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</si>
  <si>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</si>
  <si>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</si>
  <si>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</si>
  <si>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</si>
  <si>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</si>
  <si>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</si>
  <si>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</si>
  <si>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</si>
  <si>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</si>
  <si>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</si>
  <si>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</si>
  <si>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</si>
  <si>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</si>
  <si>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</si>
  <si>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</si>
  <si>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</si>
  <si>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</si>
  <si>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</si>
  <si>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</si>
  <si>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</si>
  <si>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</si>
  <si>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</si>
  <si>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</si>
  <si>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</si>
  <si>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</si>
  <si>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</si>
  <si>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</si>
  <si>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</si>
  <si>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</si>
  <si>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</si>
  <si>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</si>
  <si>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</si>
  <si>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</si>
  <si>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</si>
  <si>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</si>
  <si>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</si>
  <si>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</si>
  <si>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</si>
  <si>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</si>
  <si>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</si>
  <si>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</si>
  <si>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</si>
  <si>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</si>
  <si>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</si>
  <si>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</si>
  <si>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</si>
  <si>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</si>
  <si>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</si>
  <si>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</si>
  <si>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</si>
  <si>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</si>
  <si>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</si>
  <si>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</si>
  <si>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</si>
  <si>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</si>
  <si>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</si>
  <si>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</si>
  <si>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</si>
  <si>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</si>
  <si>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</si>
  <si>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</si>
  <si>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</si>
  <si>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</si>
  <si>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</si>
  <si>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</si>
  <si>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</si>
  <si>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</si>
  <si>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</si>
  <si>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</si>
  <si>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</si>
  <si>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</si>
  <si>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</si>
  <si>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</si>
  <si>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</si>
  <si>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</si>
  <si>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</si>
  <si>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</si>
  <si>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</si>
  <si>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</si>
  <si>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</si>
  <si>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</si>
  <si>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</si>
  <si>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</si>
  <si>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</si>
  <si>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</si>
  <si>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</si>
  <si>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</si>
  <si>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</si>
  <si>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</si>
  <si>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</si>
  <si>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</si>
  <si>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</si>
  <si>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</si>
  <si>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</si>
  <si>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</si>
  <si>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</si>
  <si>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</si>
  <si>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</si>
  <si>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</si>
  <si>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</si>
  <si>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</si>
  <si>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</si>
  <si>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</si>
  <si>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</si>
  <si>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</si>
  <si>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</si>
  <si>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</si>
  <si>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</si>
  <si>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</si>
  <si>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</si>
  <si>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</si>
  <si>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</si>
  <si>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</si>
  <si>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</si>
  <si>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</si>
  <si>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</si>
  <si>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</si>
  <si>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</si>
  <si>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</si>
  <si>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</si>
  <si>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</si>
  <si>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</si>
  <si>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</si>
  <si>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</si>
  <si>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</si>
  <si>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</si>
  <si>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</si>
  <si>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</si>
  <si>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</si>
  <si>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</si>
  <si>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</si>
  <si>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</si>
  <si>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</si>
  <si>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</si>
  <si>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</si>
  <si>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</si>
  <si>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</si>
  <si>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</si>
  <si>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</si>
  <si>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</si>
  <si>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</si>
  <si>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</si>
  <si>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</si>
  <si>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</si>
  <si>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</si>
  <si>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</si>
  <si>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</si>
  <si>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</si>
  <si>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</si>
  <si>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</si>
  <si>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</si>
  <si>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</si>
  <si>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</si>
  <si>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</si>
  <si>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</si>
  <si>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</si>
  <si>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</si>
  <si>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</si>
  <si>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</si>
  <si>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</si>
  <si>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</si>
  <si>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</si>
  <si>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</si>
  <si>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</si>
  <si>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</si>
  <si>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</si>
  <si>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</si>
  <si>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</si>
  <si>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</si>
  <si>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</si>
  <si>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</si>
  <si>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</si>
  <si>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</si>
  <si>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</si>
  <si>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</si>
  <si>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</si>
  <si>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</si>
  <si>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</si>
  <si>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</si>
  <si>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</si>
  <si>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</si>
  <si>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</si>
  <si>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</si>
  <si>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</si>
  <si>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</si>
  <si>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</si>
  <si>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</si>
  <si>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</si>
  <si>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</si>
  <si>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</si>
  <si>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</si>
  <si>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</si>
  <si>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</si>
  <si>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</si>
  <si>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</si>
  <si>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</si>
  <si>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</si>
  <si>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</si>
  <si>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</si>
  <si>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</si>
  <si>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</si>
  <si>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</si>
  <si>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</si>
  <si>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</si>
  <si>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</si>
  <si>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</si>
  <si>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</si>
  <si>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</si>
  <si>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</si>
  <si>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</si>
  <si>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</si>
  <si>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</si>
  <si>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</si>
  <si>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</si>
  <si>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</si>
  <si>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</si>
  <si>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</si>
  <si>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</si>
  <si>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</si>
  <si>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</si>
  <si>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</si>
  <si>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</si>
  <si>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</si>
  <si>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</si>
  <si>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</si>
  <si>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</si>
  <si>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</si>
  <si>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</si>
  <si>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</si>
  <si>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</si>
  <si>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</si>
  <si>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</si>
  <si>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</si>
  <si>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</si>
  <si>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</si>
  <si>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</si>
  <si>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</si>
  <si>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</si>
  <si>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</si>
  <si>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</si>
  <si>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</si>
  <si>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</si>
  <si>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</si>
  <si>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</si>
  <si>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</si>
  <si>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</si>
  <si>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</si>
  <si>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</si>
  <si>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</si>
  <si>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</si>
  <si>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</si>
  <si>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</si>
  <si>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</si>
  <si>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</si>
  <si>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</si>
  <si>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</si>
  <si>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</si>
  <si>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</si>
  <si>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</si>
  <si>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</si>
  <si>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</si>
  <si>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</si>
  <si>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</si>
  <si>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</si>
  <si>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</si>
  <si>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</si>
  <si>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</si>
  <si>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</si>
  <si>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</si>
  <si>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</si>
  <si>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</si>
  <si>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</si>
  <si>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</si>
  <si>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</si>
  <si>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</si>
  <si>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</si>
  <si>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</si>
  <si>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</si>
  <si>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</si>
  <si>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</si>
  <si>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</si>
  <si>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</si>
  <si>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</si>
  <si>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</si>
  <si>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</si>
  <si>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</si>
  <si>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</si>
  <si>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</si>
  <si>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</si>
  <si>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</si>
  <si>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</si>
  <si>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</si>
  <si>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</si>
  <si>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</si>
  <si>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</si>
  <si>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</si>
  <si>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</si>
  <si>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</si>
  <si>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</si>
  <si>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</si>
  <si>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</si>
  <si>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</si>
  <si>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</si>
  <si>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</si>
  <si>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</si>
  <si>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</si>
  <si>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</si>
  <si>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</si>
  <si>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</si>
  <si>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</si>
  <si>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</si>
  <si>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</si>
  <si>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</si>
  <si>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</si>
  <si>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</si>
  <si>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</si>
  <si>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</si>
  <si>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</si>
  <si>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</si>
  <si>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</si>
  <si>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</si>
  <si>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</si>
  <si>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</si>
  <si>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</si>
  <si>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</si>
  <si>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</si>
  <si>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</si>
  <si>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</si>
  <si>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</si>
  <si>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</si>
  <si>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</si>
  <si>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</si>
  <si>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</si>
  <si>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</si>
  <si>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</si>
  <si>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</si>
  <si>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</si>
  <si>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</si>
  <si>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</si>
  <si>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</si>
  <si>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</si>
  <si>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</si>
  <si>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</si>
  <si>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</si>
  <si>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</si>
  <si>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</si>
  <si>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</si>
  <si>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</si>
  <si>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</si>
  <si>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</si>
  <si>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</si>
  <si>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</si>
  <si>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</si>
  <si>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</si>
  <si>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</si>
  <si>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</si>
  <si>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</si>
  <si>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</si>
  <si>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</si>
  <si>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</si>
  <si>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</si>
  <si>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</si>
  <si>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</si>
  <si>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</si>
  <si>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</si>
  <si>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</si>
  <si>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</si>
  <si>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</si>
  <si>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</si>
  <si>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</si>
  <si>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</si>
  <si>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</si>
  <si>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</si>
  <si>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</si>
  <si>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</si>
  <si>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</si>
  <si>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</si>
  <si>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</si>
  <si>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</si>
  <si>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</si>
  <si>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</si>
  <si>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</si>
  <si>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</si>
  <si>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</si>
  <si>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</si>
  <si>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</si>
  <si>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</si>
  <si>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</si>
  <si>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</si>
  <si>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</si>
  <si>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</si>
  <si>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</si>
  <si>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</si>
  <si>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</si>
  <si>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</si>
  <si>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</si>
  <si>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</si>
  <si>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</si>
  <si>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</si>
  <si>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</si>
  <si>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</si>
  <si>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</si>
  <si>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</si>
  <si>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</si>
  <si>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</si>
  <si>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</si>
  <si>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</si>
  <si>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</si>
  <si>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</si>
  <si>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</si>
  <si>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</si>
  <si>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</si>
  <si>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</si>
  <si>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</si>
  <si>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</si>
  <si>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</si>
  <si>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</si>
  <si>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</si>
  <si>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</si>
  <si>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</si>
  <si>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</si>
  <si>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</si>
  <si>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</si>
  <si>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</si>
  <si>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</si>
  <si>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</si>
  <si>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</si>
  <si>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</si>
  <si>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</si>
  <si>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</si>
  <si>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</si>
  <si>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</si>
  <si>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</si>
  <si>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</si>
  <si>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</si>
  <si>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</si>
  <si>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</si>
  <si>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</si>
  <si>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</si>
  <si>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</si>
  <si>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</si>
  <si>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</si>
  <si>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</si>
  <si>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</si>
  <si>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</si>
  <si>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</si>
  <si>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</si>
  <si>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</si>
  <si>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</si>
  <si>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</si>
  <si>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</si>
  <si>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</si>
  <si>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</si>
  <si>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</si>
  <si>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</si>
  <si>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</si>
  <si>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</si>
  <si>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</si>
  <si>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</si>
  <si>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</si>
  <si>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</si>
  <si>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</si>
  <si>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</si>
  <si>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</si>
  <si>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</si>
  <si>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</si>
  <si>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</si>
  <si>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</si>
  <si>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</si>
  <si>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</si>
  <si>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</si>
  <si>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</si>
  <si>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</si>
  <si>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</si>
  <si>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</si>
  <si>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</si>
  <si>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</si>
  <si>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</si>
  <si>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</si>
  <si>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</si>
  <si>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</si>
  <si>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</si>
  <si>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</si>
  <si>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</si>
  <si>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</si>
  <si>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</si>
  <si>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</si>
  <si>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</si>
  <si>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</si>
  <si>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</si>
  <si>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</si>
  <si>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</si>
  <si>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</si>
  <si>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</si>
  <si>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</si>
  <si>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</si>
  <si>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</si>
  <si>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</si>
  <si>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</si>
  <si>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</si>
  <si>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</si>
  <si>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</si>
  <si>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</si>
  <si>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</si>
  <si>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</si>
  <si>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</si>
  <si>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</si>
  <si>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</si>
  <si>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</si>
  <si>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</si>
  <si>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</si>
  <si>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</si>
  <si>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</si>
  <si>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</si>
  <si>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</si>
  <si>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</si>
  <si>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</si>
  <si>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</si>
  <si>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</si>
  <si>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</si>
  <si>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</si>
  <si>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</si>
  <si>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</si>
  <si>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</si>
  <si>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</si>
  <si>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</si>
  <si>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</si>
  <si>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</si>
  <si>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</si>
  <si>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</si>
  <si>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</si>
  <si>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</si>
  <si>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</si>
  <si>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</si>
  <si>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</si>
  <si>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</si>
  <si>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</si>
  <si>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</si>
  <si>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</si>
  <si>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</si>
  <si>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</si>
  <si>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</si>
  <si>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</si>
  <si>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</si>
  <si>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</si>
  <si>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</si>
  <si>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</si>
  <si>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</si>
  <si>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</si>
  <si>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</si>
  <si>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</si>
  <si>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</si>
  <si>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</si>
  <si>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</si>
  <si>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</si>
  <si>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</si>
  <si>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</si>
  <si>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</si>
  <si>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</si>
  <si>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</si>
  <si>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</si>
  <si>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</si>
  <si>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</si>
  <si>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</si>
  <si>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</si>
  <si>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</si>
  <si>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</si>
  <si>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</si>
  <si>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</si>
  <si>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</si>
  <si>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</si>
  <si>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</si>
  <si>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</si>
  <si>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</si>
  <si>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</si>
  <si>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</si>
  <si>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</si>
  <si>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</si>
  <si>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</si>
  <si>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</si>
  <si>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</si>
  <si>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</si>
  <si>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</si>
  <si>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</si>
  <si>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</si>
  <si>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</si>
  <si>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</si>
  <si>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</si>
  <si>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</si>
  <si>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</si>
  <si>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</si>
  <si>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</si>
  <si>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</si>
  <si>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</si>
  <si>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</si>
  <si>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</si>
  <si>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</si>
  <si>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</si>
  <si>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</si>
  <si>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</si>
  <si>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</si>
  <si>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</si>
  <si>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</si>
  <si>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</si>
  <si>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</si>
  <si>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</si>
  <si>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</si>
  <si>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</si>
  <si>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</si>
  <si>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</si>
  <si>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</si>
  <si>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</si>
  <si>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</si>
  <si>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</si>
  <si>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</si>
  <si>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</si>
  <si>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</si>
  <si>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</si>
  <si>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</si>
  <si>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</si>
  <si>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</si>
  <si>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</si>
  <si>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</si>
  <si>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</si>
  <si>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</si>
  <si>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</si>
  <si>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</si>
  <si>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</si>
  <si>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</si>
  <si>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</si>
  <si>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</si>
  <si>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</si>
  <si>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</si>
  <si>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</si>
  <si>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</si>
  <si>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</si>
  <si>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</si>
  <si>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</si>
  <si>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</si>
  <si>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</si>
  <si>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</si>
  <si>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</si>
  <si>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</si>
  <si>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</si>
  <si>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</si>
  <si>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</si>
  <si>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</si>
  <si>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</si>
  <si>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</si>
  <si>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</si>
  <si>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</si>
  <si>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</si>
  <si>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</si>
  <si>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</si>
  <si>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</si>
  <si>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</si>
  <si>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</si>
  <si>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</si>
  <si>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</si>
  <si>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</si>
  <si>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</si>
  <si>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</si>
  <si>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</si>
  <si>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</si>
  <si>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</si>
  <si>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</si>
  <si>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</si>
  <si>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</si>
  <si>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</si>
  <si>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</si>
  <si>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</si>
  <si>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</si>
  <si>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</si>
  <si>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</si>
  <si>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</si>
  <si>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</si>
  <si>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</si>
  <si>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</si>
  <si>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</si>
  <si>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</si>
  <si>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</si>
  <si>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</si>
  <si>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</si>
  <si>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</si>
  <si>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</si>
  <si>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</si>
  <si>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</si>
  <si>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</si>
  <si>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</si>
  <si>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</si>
  <si>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</si>
  <si>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</si>
  <si>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</si>
  <si>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</si>
  <si>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</si>
  <si>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</si>
  <si>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</si>
  <si>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</si>
  <si>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</si>
  <si>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</si>
  <si>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</si>
  <si>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</si>
  <si>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</si>
  <si>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</si>
  <si>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</si>
  <si>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</si>
  <si>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</si>
  <si>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</si>
  <si>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</si>
  <si>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</si>
  <si>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</si>
  <si>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</si>
  <si>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</si>
  <si>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</si>
  <si>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</si>
  <si>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</si>
  <si>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</si>
  <si>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</si>
  <si>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</si>
  <si>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</si>
  <si>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</si>
  <si>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</si>
  <si>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</si>
  <si>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</si>
  <si>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</si>
  <si>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</si>
  <si>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</si>
  <si>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</si>
  <si>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</si>
  <si>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</si>
  <si>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</si>
  <si>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</si>
  <si>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</si>
  <si>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</si>
  <si>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</si>
  <si>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</si>
  <si>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</si>
  <si>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</si>
  <si>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</si>
  <si>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</si>
  <si>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</si>
  <si>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</si>
  <si>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</si>
  <si>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</si>
  <si>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</si>
  <si>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</si>
  <si>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</si>
  <si>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</si>
  <si>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</si>
  <si>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</si>
  <si>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</si>
  <si>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</si>
  <si>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</si>
  <si>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</si>
  <si>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</si>
  <si>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</si>
  <si>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</si>
  <si>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</si>
  <si>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</si>
  <si>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</si>
  <si>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</si>
  <si>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</si>
  <si>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</si>
  <si>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</si>
  <si>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</si>
  <si>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</si>
  <si>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</si>
  <si>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</si>
  <si>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</si>
  <si>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</si>
  <si>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</si>
  <si>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</si>
  <si>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</si>
  <si>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</si>
  <si>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</si>
  <si>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</si>
  <si>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</si>
  <si>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</si>
  <si>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</si>
  <si>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</si>
  <si>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</si>
  <si>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</si>
  <si>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</si>
  <si>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</si>
  <si>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</si>
  <si>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</si>
  <si>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</si>
  <si>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</si>
  <si>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</si>
  <si>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</si>
  <si>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</si>
  <si>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</si>
  <si>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</si>
  <si>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</si>
  <si>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</si>
  <si>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</si>
  <si>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</si>
  <si>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</si>
  <si>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</si>
  <si>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</si>
  <si>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</si>
  <si>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</si>
  <si>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</si>
  <si>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</si>
  <si>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</si>
  <si>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</si>
  <si>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</si>
  <si>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</si>
  <si>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</si>
  <si>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</si>
  <si>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</si>
  <si>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</si>
  <si>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</si>
  <si>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</si>
  <si>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</si>
  <si>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</si>
  <si>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</si>
  <si>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</si>
  <si>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</si>
  <si>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</si>
  <si>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</si>
  <si>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</si>
  <si>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</si>
  <si>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</si>
  <si>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</si>
  <si>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</si>
  <si>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</si>
  <si>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</si>
  <si>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</si>
  <si>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</si>
  <si>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</si>
  <si>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</si>
  <si>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</si>
  <si>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</si>
  <si>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</si>
  <si>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</si>
  <si>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</si>
  <si>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</si>
  <si>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</si>
  <si>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</si>
  <si>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</si>
  <si>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</si>
  <si>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</si>
  <si>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</si>
  <si>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</si>
  <si>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</si>
  <si>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</si>
  <si>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</si>
  <si>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</si>
  <si>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</si>
  <si>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</si>
  <si>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</si>
  <si>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</si>
  <si>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</si>
  <si>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</si>
  <si>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</si>
  <si>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</si>
  <si>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</si>
  <si>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</si>
  <si>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</si>
  <si>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</si>
  <si>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</si>
  <si>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</si>
  <si>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</si>
  <si>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</si>
  <si>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</si>
  <si>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</si>
  <si>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</si>
  <si>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</si>
  <si>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</si>
  <si>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</si>
  <si>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</si>
  <si>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</si>
  <si>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</si>
  <si>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</si>
  <si>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</si>
  <si>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</si>
  <si>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</si>
  <si>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</si>
  <si>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</si>
  <si>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</si>
  <si>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</si>
  <si>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</si>
  <si>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</si>
  <si>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</si>
  <si>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</si>
  <si>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</si>
  <si>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</si>
  <si>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</si>
  <si>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</si>
  <si>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</si>
  <si>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</si>
  <si>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</si>
  <si>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</si>
  <si>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</si>
  <si>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</si>
  <si>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</si>
  <si>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</si>
  <si>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</si>
  <si>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</si>
  <si>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</si>
  <si>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</si>
  <si>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</si>
  <si>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</si>
  <si>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</si>
  <si>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</si>
  <si>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</si>
  <si>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</si>
  <si>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</si>
  <si>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</si>
  <si>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</si>
  <si>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</si>
  <si>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</si>
  <si>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</si>
  <si>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</si>
  <si>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</si>
  <si>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</si>
  <si>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</si>
  <si>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</si>
  <si>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</si>
  <si>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</si>
  <si>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</si>
  <si>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</si>
  <si>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</si>
  <si>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</si>
  <si>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</si>
  <si>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</si>
  <si>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</si>
  <si>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</si>
  <si>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</si>
  <si>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</si>
  <si>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</si>
  <si>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</si>
  <si>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</si>
  <si>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</si>
  <si>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</si>
  <si>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</si>
  <si>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</si>
  <si>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</si>
  <si>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</si>
  <si>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</si>
  <si>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</si>
  <si>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</si>
  <si>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</si>
  <si>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</si>
  <si>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</si>
  <si>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</si>
  <si>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</si>
  <si>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</si>
  <si>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</si>
  <si>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</si>
  <si>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</si>
  <si>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</si>
  <si>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</si>
  <si>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</si>
  <si>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</si>
  <si>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</si>
  <si>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</si>
  <si>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</si>
  <si>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</si>
  <si>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</si>
  <si>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</si>
  <si>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</si>
  <si>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</si>
  <si>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</si>
  <si>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</si>
  <si>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</si>
  <si>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</si>
  <si>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</si>
  <si>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</si>
  <si>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</si>
  <si>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</si>
  <si>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</si>
  <si>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</si>
  <si>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</si>
  <si>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</si>
  <si>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</si>
  <si>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</si>
  <si>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</si>
  <si>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</si>
  <si>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</si>
  <si>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</si>
  <si>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</si>
  <si>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</si>
  <si>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</si>
  <si>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</si>
  <si>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</si>
  <si>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</si>
  <si>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</si>
  <si>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</si>
  <si>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</si>
  <si>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</si>
  <si>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</si>
  <si>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</si>
  <si>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</si>
  <si>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</si>
  <si>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</si>
  <si>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</si>
  <si>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</si>
  <si>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</si>
  <si>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</si>
  <si>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</si>
  <si>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</si>
  <si>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</si>
  <si>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</si>
  <si>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</si>
  <si>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</si>
  <si>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</si>
  <si>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</si>
  <si>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</si>
  <si>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</si>
  <si>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</si>
  <si>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</si>
  <si>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</si>
  <si>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</si>
  <si>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</si>
  <si>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</si>
  <si>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</si>
  <si>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</si>
  <si>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</si>
  <si>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</si>
  <si>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</si>
  <si>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</si>
  <si>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</si>
  <si>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</si>
  <si>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</si>
  <si>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</si>
  <si>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</si>
  <si>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</si>
  <si>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</si>
  <si>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</si>
  <si>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</si>
  <si>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</si>
  <si>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</si>
  <si>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</si>
  <si>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</si>
  <si>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</si>
  <si>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</si>
  <si>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</si>
  <si>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</si>
  <si>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</si>
  <si>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</si>
  <si>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</si>
  <si>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</si>
  <si>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</si>
  <si>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</si>
  <si>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</si>
  <si>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</si>
  <si>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</si>
  <si>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</si>
  <si>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</si>
  <si>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</si>
  <si>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</si>
  <si>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</si>
  <si>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</si>
  <si>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</si>
  <si>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</si>
  <si>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</si>
  <si>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</si>
  <si>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</si>
  <si>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</si>
  <si>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</si>
  <si>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</si>
  <si>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</si>
  <si>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</si>
  <si>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</si>
  <si>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</si>
  <si>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</si>
  <si>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</si>
  <si>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</si>
  <si>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</si>
  <si>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</si>
  <si>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</si>
  <si>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</si>
  <si>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</si>
  <si>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</si>
  <si>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</si>
  <si>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</si>
  <si>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</si>
  <si>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</si>
  <si>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</si>
  <si>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</si>
  <si>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</si>
  <si>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</si>
  <si>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</si>
  <si>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</si>
  <si>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</si>
  <si>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</si>
  <si>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</si>
  <si>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</si>
  <si>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</si>
  <si>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</si>
  <si>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</si>
  <si>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</si>
  <si>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</si>
  <si>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</si>
  <si>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</si>
  <si>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</si>
  <si>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</si>
  <si>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</si>
  <si>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</si>
  <si>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</si>
  <si>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</si>
  <si>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</si>
  <si>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</si>
  <si>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</si>
  <si>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</si>
  <si>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</si>
  <si>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</si>
  <si>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</si>
  <si>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</si>
  <si>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</si>
  <si>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</si>
  <si>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</si>
  <si>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</si>
  <si>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</si>
  <si>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</si>
  <si>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</si>
  <si>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</si>
  <si>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</si>
  <si>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</si>
  <si>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</si>
  <si>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</si>
  <si>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</si>
  <si>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</si>
  <si>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</si>
  <si>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</si>
  <si>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</si>
  <si>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</si>
  <si>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</si>
  <si>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</si>
  <si>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</si>
  <si>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</si>
  <si>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</si>
  <si>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</si>
  <si>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</si>
  <si>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</si>
  <si>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</si>
  <si>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</si>
  <si>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</si>
  <si>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</si>
  <si>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</si>
  <si>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</si>
  <si>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</si>
  <si>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</si>
  <si>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</si>
  <si>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</si>
  <si>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</si>
  <si>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</si>
  <si>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</si>
  <si>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</si>
  <si>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</si>
  <si>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</si>
  <si>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</si>
  <si>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</si>
  <si>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</si>
  <si>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</si>
  <si>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</si>
  <si>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</si>
  <si>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</si>
  <si>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</si>
  <si>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</si>
  <si>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</si>
  <si>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</si>
  <si>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</si>
  <si>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</si>
  <si>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</si>
  <si>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</si>
  <si>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</si>
  <si>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</si>
  <si>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</si>
  <si>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</si>
  <si>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</si>
  <si>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</si>
  <si>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</si>
  <si>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</si>
  <si>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</si>
  <si>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</si>
  <si>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</si>
  <si>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</si>
  <si>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</si>
  <si>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</si>
  <si>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</si>
  <si>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</si>
  <si>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</si>
  <si>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</si>
  <si>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</si>
  <si>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</si>
  <si>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</si>
  <si>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</si>
  <si>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</si>
  <si>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</si>
  <si>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</si>
  <si>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</si>
  <si>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</si>
  <si>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</si>
  <si>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</si>
  <si>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</si>
  <si>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</si>
  <si>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</si>
  <si>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</si>
  <si>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</si>
  <si>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</si>
  <si>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</si>
  <si>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</si>
  <si>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</si>
  <si>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</si>
  <si>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</si>
  <si>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</si>
  <si>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</si>
  <si>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</si>
  <si>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</si>
  <si>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</si>
  <si>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</si>
  <si>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</si>
  <si>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</si>
  <si>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</si>
  <si>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</si>
  <si>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</si>
  <si>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</si>
  <si>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</si>
  <si>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</si>
  <si>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</si>
  <si>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</si>
  <si>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</si>
  <si>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</si>
  <si>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</si>
  <si>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</si>
  <si>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</si>
  <si>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</si>
  <si>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</si>
  <si>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</si>
  <si>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</si>
  <si>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</si>
  <si>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</si>
  <si>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</si>
  <si>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</si>
  <si>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</si>
  <si>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</si>
  <si>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</si>
  <si>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</si>
  <si>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</si>
  <si>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</si>
  <si>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</si>
  <si>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</si>
  <si>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</si>
  <si>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</si>
  <si>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</si>
  <si>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</si>
  <si>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</si>
  <si>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</si>
  <si>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</si>
  <si>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</si>
  <si>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</si>
  <si>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</si>
  <si>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</si>
  <si>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</si>
  <si>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</si>
  <si>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</si>
  <si>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</si>
  <si>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</si>
  <si>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</si>
  <si>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</si>
  <si>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</si>
  <si>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</si>
  <si>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</si>
  <si>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</si>
  <si>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</si>
  <si>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</si>
  <si>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</si>
  <si>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</si>
  <si>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</si>
  <si>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</si>
  <si>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</si>
  <si>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</si>
  <si>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</si>
  <si>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</si>
  <si>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</si>
  <si>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</si>
  <si>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</si>
  <si>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</si>
  <si>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</si>
  <si>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</si>
  <si>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</si>
  <si>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</si>
  <si>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</si>
  <si>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</si>
  <si>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</si>
  <si>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</si>
  <si>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</si>
  <si>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</si>
  <si>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</si>
  <si>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</si>
  <si>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</si>
  <si>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</si>
  <si>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</si>
  <si>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</si>
  <si>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</si>
  <si>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</si>
  <si>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</si>
  <si>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</si>
  <si>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</si>
  <si>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</si>
  <si>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</si>
  <si>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</si>
  <si>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</si>
  <si>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</si>
  <si>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</si>
  <si>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</si>
  <si>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</si>
  <si>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</si>
  <si>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</si>
  <si>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</si>
  <si>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</si>
  <si>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</si>
  <si>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</si>
  <si>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</si>
  <si>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</si>
  <si>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</si>
  <si>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</si>
  <si>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</si>
  <si>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</si>
  <si>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</si>
  <si>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</si>
  <si>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</si>
  <si>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</si>
  <si>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</si>
  <si>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</si>
  <si>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</si>
  <si>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</si>
  <si>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</si>
  <si>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</si>
  <si>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</si>
  <si>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</si>
  <si>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</si>
  <si>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</si>
  <si>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</si>
  <si>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</si>
  <si>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</si>
  <si>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</si>
  <si>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</si>
  <si>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</si>
  <si>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</si>
  <si>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</si>
  <si>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</si>
  <si>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</si>
  <si>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</si>
  <si>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</si>
  <si>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</si>
  <si>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</si>
  <si>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</si>
  <si>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</si>
  <si>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</si>
  <si>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</si>
  <si>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</si>
  <si>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</si>
  <si>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</si>
  <si>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</si>
  <si>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</si>
  <si>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</si>
  <si>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</si>
  <si>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</si>
  <si>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</si>
  <si>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</si>
  <si>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</si>
  <si>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</si>
  <si>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</si>
  <si>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</si>
  <si>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</si>
  <si>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</si>
  <si>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</si>
  <si>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</si>
  <si>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</si>
  <si>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</si>
  <si>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</si>
  <si>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</si>
  <si>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</si>
  <si>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</si>
  <si>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</si>
  <si>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</si>
  <si>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</si>
  <si>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</si>
  <si>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</si>
  <si>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</si>
  <si>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</si>
  <si>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</si>
  <si>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</si>
  <si>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</si>
  <si>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</si>
  <si>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</si>
  <si>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</si>
  <si>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</si>
  <si>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</si>
  <si>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</si>
  <si>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</si>
  <si>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</si>
  <si>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</si>
  <si>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</si>
  <si>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</si>
  <si>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</si>
  <si>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</si>
  <si>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</si>
  <si>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</si>
  <si>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</si>
  <si>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</si>
  <si>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</si>
  <si>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</si>
  <si>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</si>
  <si>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</si>
  <si>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</si>
  <si>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</si>
  <si>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</si>
  <si>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</si>
  <si>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</si>
  <si>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</si>
  <si>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</si>
  <si>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</si>
  <si>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</si>
  <si>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</si>
  <si>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</si>
  <si>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</si>
  <si>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</si>
  <si>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</si>
  <si>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</si>
  <si>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</si>
  <si>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</si>
  <si>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</si>
  <si>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</si>
  <si>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</si>
  <si>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</si>
  <si>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</si>
  <si>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</si>
  <si>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</si>
  <si>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</si>
  <si>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</si>
  <si>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</si>
  <si>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</si>
  <si>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</si>
  <si>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</si>
  <si>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</si>
  <si>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</si>
  <si>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</si>
  <si>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</si>
  <si>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</si>
  <si>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</si>
  <si>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</si>
  <si>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</si>
  <si>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</si>
  <si>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</si>
  <si>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</si>
  <si>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</si>
  <si>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</si>
  <si>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</si>
  <si>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</si>
  <si>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</si>
  <si>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</si>
  <si>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</si>
  <si>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</si>
  <si>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</si>
  <si>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</si>
  <si>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</si>
  <si>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</si>
  <si>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</si>
  <si>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</si>
  <si>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</si>
  <si>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</si>
  <si>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</si>
  <si>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</si>
  <si>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</si>
  <si>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</si>
  <si>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</si>
  <si>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</si>
  <si>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</si>
  <si>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</si>
  <si>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</si>
  <si>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</si>
  <si>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</si>
  <si>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</si>
  <si>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</si>
  <si>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</si>
  <si>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</si>
  <si>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</si>
  <si>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</si>
  <si>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</si>
  <si>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</si>
  <si>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</si>
  <si>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</si>
  <si>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</si>
  <si>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</si>
  <si>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</si>
  <si>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</si>
  <si>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</si>
  <si>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</si>
  <si>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</si>
  <si>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</si>
  <si>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</si>
  <si>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</si>
  <si>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</si>
  <si>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</si>
  <si>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</si>
  <si>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</si>
  <si>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</si>
  <si>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</si>
  <si>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</si>
  <si>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</si>
  <si>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</si>
  <si>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</si>
  <si>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</si>
  <si>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</si>
  <si>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</si>
  <si>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</si>
  <si>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</si>
  <si>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</si>
  <si>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</si>
  <si>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</si>
  <si>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</si>
  <si>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</si>
  <si>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</si>
  <si>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</si>
  <si>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</si>
  <si>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</si>
  <si>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</si>
  <si>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</si>
  <si>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</si>
  <si>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</si>
  <si>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</si>
  <si>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</si>
  <si>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</si>
  <si>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</si>
  <si>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</si>
  <si>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</si>
  <si>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</si>
  <si>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</si>
  <si>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</si>
  <si>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</si>
  <si>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</si>
  <si>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</si>
  <si>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</si>
  <si>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</si>
  <si>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</si>
  <si>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</si>
  <si>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</si>
  <si>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</si>
  <si>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</si>
  <si>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</si>
  <si>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</si>
  <si>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</si>
  <si>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</si>
  <si>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</si>
  <si>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</si>
  <si>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</si>
  <si>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</si>
  <si>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</si>
  <si>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</si>
  <si>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</si>
  <si>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</si>
  <si>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</si>
  <si>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</si>
  <si>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</si>
  <si>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</si>
  <si>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</si>
  <si>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</si>
  <si>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</si>
  <si>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</si>
  <si>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</si>
  <si>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</si>
  <si>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</si>
  <si>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</si>
  <si>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</si>
  <si>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</si>
  <si>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</si>
  <si>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</si>
  <si>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</si>
  <si>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</si>
  <si>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</si>
  <si>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</si>
  <si>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</si>
  <si>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</si>
  <si>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</si>
  <si>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</si>
  <si>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</si>
  <si>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</si>
  <si>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</si>
  <si>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</si>
  <si>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</si>
  <si>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</si>
  <si>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</si>
  <si>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</si>
  <si>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</si>
  <si>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</si>
  <si>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</si>
  <si>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</si>
  <si>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</si>
  <si>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</si>
  <si>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</si>
  <si>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</si>
  <si>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</si>
  <si>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</si>
  <si>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</si>
  <si>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</si>
  <si>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</si>
  <si>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</si>
  <si>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</si>
  <si>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</si>
  <si>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</si>
  <si>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</si>
  <si>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</si>
  <si>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</si>
  <si>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</si>
  <si>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</si>
  <si>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</si>
  <si>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</si>
  <si>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</si>
  <si>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</si>
  <si>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</si>
  <si>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</si>
  <si>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</si>
  <si>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</si>
  <si>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</si>
  <si>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</si>
  <si>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</si>
  <si>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</si>
  <si>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</si>
  <si>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</si>
  <si>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</si>
  <si>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</si>
  <si>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</si>
  <si>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</si>
  <si>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</si>
  <si>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</si>
  <si>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</si>
  <si>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</si>
  <si>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</si>
  <si>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</si>
  <si>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</si>
  <si>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</si>
  <si>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</si>
  <si>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</si>
  <si>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</si>
  <si>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</si>
  <si>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</si>
  <si>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</si>
  <si>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</si>
  <si>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</si>
  <si>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</si>
  <si>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</si>
  <si>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</si>
  <si>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</si>
  <si>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</si>
  <si>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</si>
  <si>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</si>
  <si>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</si>
  <si>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</si>
  <si>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</si>
  <si>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</si>
  <si>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</si>
  <si>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</si>
  <si>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</si>
  <si>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</si>
  <si>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</si>
  <si>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</si>
  <si>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</si>
  <si>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</si>
  <si>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</si>
  <si>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</si>
  <si>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</si>
  <si>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</si>
  <si>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</si>
  <si>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</si>
  <si>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</si>
  <si>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</si>
  <si>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</si>
  <si>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</si>
  <si>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</si>
  <si>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</si>
  <si>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</si>
  <si>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</si>
  <si>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</si>
  <si>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</si>
  <si>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</si>
  <si>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</si>
  <si>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</si>
  <si>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</si>
  <si>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</si>
  <si>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</si>
  <si>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</si>
  <si>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</si>
  <si>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</si>
  <si>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</si>
  <si>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</si>
  <si>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</si>
  <si>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</si>
  <si>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</si>
  <si>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</si>
  <si>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</si>
  <si>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</si>
  <si>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</si>
  <si>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</si>
  <si>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</si>
  <si>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</si>
  <si>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</si>
  <si>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</si>
  <si>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</si>
  <si>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</si>
  <si>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</si>
  <si>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</si>
  <si>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</si>
  <si>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</si>
  <si>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</si>
  <si>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</si>
  <si>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</si>
  <si>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</si>
  <si>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</si>
  <si>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</si>
  <si>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</si>
  <si>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</si>
  <si>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</si>
  <si>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</si>
  <si>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</si>
  <si>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</si>
  <si>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</si>
  <si>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</si>
  <si>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</si>
  <si>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</si>
  <si>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</si>
  <si>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</si>
  <si>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</si>
  <si>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</si>
  <si>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</si>
  <si>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</si>
  <si>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</si>
  <si>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</si>
  <si>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</si>
  <si>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</si>
  <si>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</si>
  <si>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</si>
  <si>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</si>
  <si>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</si>
  <si>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</si>
  <si>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</si>
  <si>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</si>
  <si>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</si>
  <si>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</si>
  <si>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</si>
  <si>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</si>
  <si>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</si>
  <si>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</si>
  <si>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</si>
  <si>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</si>
  <si>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</si>
  <si>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</si>
  <si>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</si>
  <si>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</si>
  <si>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</si>
  <si>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</si>
  <si>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</si>
  <si>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</si>
  <si>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</si>
  <si>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</si>
  <si>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</si>
  <si>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</si>
  <si>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</si>
  <si>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</si>
  <si>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</si>
  <si>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</si>
  <si>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</si>
  <si>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</si>
  <si>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</si>
  <si>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</si>
  <si>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</si>
  <si>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</si>
  <si>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</si>
  <si>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</si>
  <si>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</si>
  <si>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</si>
  <si>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</si>
  <si>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</si>
  <si>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</si>
  <si>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</si>
  <si>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</si>
  <si>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</si>
  <si>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</si>
  <si>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</si>
  <si>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</si>
  <si>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</si>
  <si>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</si>
  <si>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</si>
  <si>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</si>
  <si>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</si>
  <si>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</si>
  <si>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</si>
  <si>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</si>
  <si>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</si>
  <si>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</si>
  <si>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</si>
  <si>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</si>
  <si>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</si>
  <si>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</si>
  <si>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</si>
  <si>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</si>
  <si>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</si>
  <si>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</si>
  <si>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</si>
  <si>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</si>
  <si>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</si>
  <si>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</si>
  <si>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</si>
  <si>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</si>
  <si>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</si>
  <si>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</si>
  <si>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</si>
  <si>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</si>
  <si>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</si>
  <si>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</si>
  <si>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</si>
  <si>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</si>
  <si>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</si>
  <si>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</si>
  <si>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</si>
  <si>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</si>
  <si>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</si>
  <si>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</si>
  <si>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</si>
  <si>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</si>
  <si>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</si>
  <si>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</si>
  <si>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</si>
  <si>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</si>
  <si>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</si>
  <si>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</si>
  <si>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</si>
  <si>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</si>
  <si>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</si>
  <si>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</si>
  <si>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</si>
  <si>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</si>
  <si>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</si>
  <si>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</si>
  <si>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</si>
  <si>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</si>
  <si>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</si>
  <si>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</si>
  <si>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</si>
  <si>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</si>
  <si>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</si>
  <si>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</si>
  <si>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</si>
  <si>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</si>
  <si>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</si>
  <si>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</si>
  <si>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</si>
  <si>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</si>
  <si>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</si>
  <si>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</si>
  <si>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</si>
  <si>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</si>
  <si>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</si>
  <si>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</si>
  <si>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</si>
  <si>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</si>
  <si>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</si>
  <si>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</si>
  <si>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</si>
  <si>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</si>
  <si>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</si>
  <si>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</si>
  <si>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</si>
  <si>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</si>
  <si>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</si>
  <si>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</si>
  <si>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</si>
  <si>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</si>
  <si>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</si>
  <si>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</si>
  <si>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</si>
  <si>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</si>
  <si>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</si>
  <si>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</si>
  <si>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</si>
  <si>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</si>
  <si>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</si>
  <si>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</si>
  <si>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</si>
  <si>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</si>
  <si>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</si>
  <si>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</si>
  <si>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</si>
  <si>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</si>
  <si>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</si>
  <si>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</si>
  <si>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</si>
  <si>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</si>
  <si>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</si>
  <si>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</si>
  <si>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</si>
  <si>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</si>
  <si>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</si>
  <si>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</si>
  <si>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</si>
  <si>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</si>
  <si>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</si>
  <si>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</si>
  <si>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</si>
  <si>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</si>
  <si>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</si>
  <si>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</si>
  <si>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</si>
  <si>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</si>
  <si>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</si>
  <si>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</si>
  <si>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</si>
  <si>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</si>
  <si>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</si>
  <si>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</si>
  <si>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</si>
  <si>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</si>
  <si>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</si>
  <si>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</si>
  <si>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</si>
  <si>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</si>
  <si>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</si>
  <si>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</si>
  <si>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</si>
  <si>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</si>
  <si>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</si>
  <si>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</si>
  <si>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</si>
  <si>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</si>
  <si>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</si>
  <si>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</si>
  <si>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</si>
  <si>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</si>
  <si>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</si>
  <si>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</si>
  <si>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</si>
  <si>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</si>
  <si>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</si>
  <si>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</si>
  <si>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</si>
  <si>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</si>
  <si>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</si>
  <si>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</si>
  <si>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</si>
  <si>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</si>
  <si>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</si>
  <si>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</si>
  <si>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</si>
  <si>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</si>
  <si>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</si>
  <si>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</si>
  <si>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</si>
  <si>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</si>
  <si>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</si>
  <si>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</si>
  <si>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</si>
  <si>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</si>
  <si>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</si>
  <si>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</si>
  <si>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</si>
  <si>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</si>
  <si>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</si>
  <si>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</si>
  <si>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</si>
  <si>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</si>
  <si>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</si>
  <si>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</si>
  <si>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</si>
  <si>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</si>
  <si>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</si>
  <si>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</si>
  <si>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</si>
  <si>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</si>
  <si>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</si>
  <si>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</si>
  <si>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</si>
  <si>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</si>
  <si>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</si>
  <si>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</si>
  <si>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</si>
  <si>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</si>
  <si>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</si>
  <si>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</si>
  <si>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</si>
  <si>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</si>
  <si>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</si>
  <si>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</si>
  <si>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</si>
  <si>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</si>
  <si>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</si>
  <si>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</si>
  <si>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</si>
  <si>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</si>
  <si>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</si>
  <si>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</si>
  <si>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</si>
  <si>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</si>
  <si>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</si>
  <si>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</si>
  <si>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</si>
  <si>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</si>
  <si>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</si>
  <si>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</si>
  <si>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</si>
  <si>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</si>
  <si>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</si>
  <si>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</si>
  <si>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</si>
  <si>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</si>
  <si>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</si>
  <si>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</si>
  <si>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</si>
  <si>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</si>
  <si>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</si>
  <si>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</si>
  <si>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</si>
  <si>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</si>
  <si>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</si>
  <si>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</si>
  <si>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</si>
  <si>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</si>
  <si>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</si>
  <si>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</si>
  <si>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</si>
  <si>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</si>
  <si>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</si>
  <si>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</si>
  <si>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</si>
  <si>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</si>
  <si>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</si>
  <si>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</si>
  <si>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</si>
  <si>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</si>
  <si>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</si>
  <si>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</si>
  <si>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</si>
  <si>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</si>
  <si>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</si>
  <si>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</si>
  <si>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</si>
  <si>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</si>
  <si>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</si>
  <si>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</si>
  <si>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</si>
  <si>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</si>
  <si>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</si>
  <si>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</si>
  <si>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</si>
  <si>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</si>
  <si>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</si>
  <si>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</si>
  <si>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</si>
  <si>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</si>
  <si>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</si>
  <si>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</si>
  <si>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</si>
  <si>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</si>
  <si>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</si>
  <si>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</si>
  <si>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</si>
  <si>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</si>
  <si>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</si>
  <si>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</si>
  <si>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</si>
  <si>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</si>
  <si>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</si>
  <si>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</si>
  <si>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</si>
  <si>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</si>
  <si>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</si>
  <si>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</si>
  <si>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</si>
  <si>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</si>
  <si>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</si>
  <si>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</si>
  <si>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</si>
  <si>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</si>
  <si>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</si>
  <si>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</si>
  <si>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</si>
  <si>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</si>
  <si>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</si>
  <si>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</si>
  <si>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</si>
  <si>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</si>
  <si>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</si>
  <si>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</si>
  <si>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</si>
  <si>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</si>
  <si>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</si>
  <si>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</si>
  <si>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</si>
  <si>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</si>
  <si>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</si>
  <si>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</si>
  <si>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</si>
  <si>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</si>
  <si>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</si>
  <si>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</si>
  <si>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</si>
  <si>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</si>
  <si>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</si>
  <si>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</si>
  <si>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</si>
  <si>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</si>
  <si>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</si>
  <si>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</si>
  <si>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</si>
  <si>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</si>
  <si>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</si>
  <si>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</si>
  <si>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</si>
  <si>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</si>
  <si>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</si>
  <si>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</si>
  <si>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</si>
  <si>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</si>
  <si>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</si>
  <si>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</si>
  <si>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</si>
  <si>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</si>
  <si>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</si>
  <si>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</si>
  <si>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</si>
  <si>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</si>
  <si>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</si>
  <si>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</si>
  <si>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</si>
  <si>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</si>
  <si>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</si>
  <si>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</si>
  <si>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</si>
  <si>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</si>
  <si>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</si>
  <si>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</si>
  <si>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</si>
  <si>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</si>
  <si>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</si>
  <si>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</si>
  <si>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</si>
  <si>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</si>
  <si>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</si>
  <si>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</si>
  <si>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</si>
  <si>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</si>
  <si>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</si>
  <si>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</si>
  <si>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</si>
  <si>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</si>
  <si>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</si>
  <si>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</si>
  <si>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</si>
  <si>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</si>
  <si>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</si>
  <si>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</si>
  <si>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</si>
  <si>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</si>
  <si>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</si>
  <si>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</si>
  <si>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</si>
  <si>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</si>
  <si>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</si>
  <si>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</si>
  <si>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</si>
  <si>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</si>
  <si>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</si>
  <si>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</si>
  <si>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</si>
  <si>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</si>
  <si>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</si>
  <si>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</si>
  <si>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</si>
  <si>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</si>
  <si>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</si>
  <si>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</si>
  <si>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</si>
  <si>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</si>
  <si>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</si>
  <si>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</si>
  <si>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</si>
  <si>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</si>
  <si>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</si>
  <si>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</si>
  <si>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</si>
  <si>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</si>
  <si>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</si>
  <si>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</si>
  <si>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</si>
  <si>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</si>
  <si>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</si>
  <si>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</si>
  <si>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</si>
  <si>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</si>
  <si>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</si>
  <si>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</si>
  <si>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</si>
  <si>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</si>
  <si>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</si>
  <si>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</si>
  <si>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</si>
  <si>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</si>
  <si>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</si>
  <si>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</si>
  <si>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</si>
  <si>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</si>
  <si>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</si>
  <si>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</si>
  <si>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</si>
  <si>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</si>
  <si>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</si>
  <si>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</si>
  <si>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</si>
  <si>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</si>
  <si>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</si>
  <si>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</si>
  <si>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</si>
  <si>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</si>
  <si>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</si>
  <si>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</si>
  <si>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</si>
  <si>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</si>
  <si>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</si>
  <si>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</si>
  <si>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</si>
  <si>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</si>
  <si>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</si>
  <si>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</si>
  <si>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</si>
  <si>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</si>
  <si>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</si>
  <si>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</si>
  <si>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</si>
  <si>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</si>
  <si>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</si>
  <si>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</si>
  <si>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</si>
  <si>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</si>
  <si>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</si>
  <si>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</si>
  <si>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</si>
  <si>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</si>
  <si>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</si>
  <si>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</si>
  <si>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</si>
  <si>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</si>
  <si>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</si>
  <si>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</si>
  <si>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</si>
  <si>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</si>
  <si>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</si>
  <si>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</si>
  <si>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</si>
  <si>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</si>
  <si>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</si>
  <si>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</si>
  <si>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</si>
  <si>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</si>
  <si>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</si>
  <si>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</si>
  <si>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</si>
  <si>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</si>
  <si>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</si>
  <si>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</si>
  <si>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</si>
  <si>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</si>
  <si>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</si>
  <si>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</si>
  <si>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</si>
  <si>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</si>
  <si>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</si>
  <si>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</si>
  <si>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</si>
  <si>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</si>
  <si>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</si>
  <si>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</si>
  <si>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</si>
  <si>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</si>
  <si>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</si>
  <si>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</si>
  <si>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</si>
  <si>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</si>
  <si>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</si>
  <si>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</si>
  <si>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</si>
  <si>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</si>
  <si>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</si>
  <si>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</si>
  <si>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</si>
  <si>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</si>
  <si>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</si>
  <si>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</si>
  <si>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</si>
  <si>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</si>
  <si>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</si>
  <si>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</si>
  <si>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</si>
  <si>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</si>
  <si>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</si>
  <si>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</si>
  <si>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</si>
  <si>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</si>
  <si>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</si>
  <si>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</si>
  <si>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</si>
  <si>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</si>
  <si>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</si>
  <si>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</si>
  <si>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</si>
  <si>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</si>
  <si>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</si>
  <si>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</si>
  <si>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</si>
  <si>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</si>
  <si>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</si>
  <si>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</si>
  <si>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</si>
  <si>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</si>
  <si>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</si>
  <si>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</si>
  <si>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</si>
  <si>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</si>
  <si>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</si>
  <si>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</si>
  <si>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</si>
  <si>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</si>
  <si>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</si>
  <si>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</si>
  <si>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</si>
  <si>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</si>
  <si>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</si>
  <si>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</si>
  <si>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</si>
  <si>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</si>
  <si>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</si>
  <si>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</si>
  <si>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</si>
  <si>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</si>
  <si>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</si>
  <si>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</si>
  <si>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</si>
  <si>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</si>
  <si>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</si>
  <si>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</si>
  <si>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</si>
  <si>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</si>
  <si>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</si>
  <si>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</si>
  <si>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</si>
  <si>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</si>
  <si>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</si>
  <si>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</si>
  <si>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</si>
  <si>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</si>
  <si>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</si>
  <si>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</si>
  <si>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</si>
  <si>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</si>
  <si>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</si>
  <si>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</si>
  <si>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</si>
  <si>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</si>
  <si>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</si>
  <si>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</si>
  <si>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</si>
  <si>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</si>
  <si>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</si>
  <si>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</si>
  <si>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</si>
  <si>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</si>
  <si>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</si>
  <si>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</si>
  <si>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</si>
  <si>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</si>
  <si>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</si>
  <si>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</si>
  <si>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</si>
  <si>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</si>
  <si>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</si>
  <si>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</si>
  <si>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</si>
  <si>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</si>
  <si>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</si>
  <si>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</si>
  <si>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</si>
  <si>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</si>
  <si>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</si>
  <si>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</si>
  <si>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</si>
  <si>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</si>
  <si>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</si>
  <si>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</si>
  <si>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</si>
  <si>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</si>
  <si>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</si>
  <si>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</si>
  <si>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</si>
  <si>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</si>
  <si>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</si>
  <si>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</si>
  <si>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</si>
  <si>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</si>
  <si>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</si>
  <si>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</si>
  <si>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</si>
  <si>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</si>
  <si>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</si>
  <si>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</si>
  <si>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</si>
  <si>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</si>
  <si>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</si>
  <si>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</si>
  <si>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</si>
  <si>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</si>
  <si>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</si>
  <si>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</si>
  <si>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</si>
  <si>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</si>
  <si>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</si>
  <si>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</si>
  <si>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</si>
  <si>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</si>
  <si>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</si>
  <si>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</si>
  <si>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</si>
  <si>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</si>
  <si>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</si>
  <si>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</si>
  <si>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</si>
  <si>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</si>
  <si>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</si>
  <si>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</si>
  <si>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</si>
  <si>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</si>
  <si>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</si>
  <si>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</si>
  <si>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</si>
  <si>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</si>
  <si>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</si>
  <si>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</si>
  <si>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</si>
  <si>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</si>
  <si>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</si>
  <si>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</si>
  <si>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</si>
  <si>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</si>
  <si>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</si>
  <si>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</si>
  <si>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</si>
  <si>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</si>
  <si>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</si>
  <si>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</si>
  <si>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</si>
  <si>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</si>
  <si>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</si>
  <si>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</si>
  <si>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</si>
  <si>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</si>
  <si>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</si>
  <si>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</si>
  <si>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</si>
  <si>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</si>
  <si>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</si>
  <si>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</si>
  <si>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</si>
  <si>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</si>
  <si>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</si>
  <si>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</si>
  <si>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</si>
  <si>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</si>
  <si>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</si>
  <si>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</si>
  <si>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</si>
  <si>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</si>
  <si>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</si>
  <si>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</si>
  <si>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</si>
  <si>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</si>
  <si>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</si>
  <si>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</si>
  <si>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</si>
  <si>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</si>
  <si>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</si>
  <si>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</si>
  <si>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</si>
  <si>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</si>
  <si>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</si>
  <si>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</si>
  <si>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</si>
  <si>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</si>
  <si>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</si>
  <si>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</si>
  <si>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</si>
  <si>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</si>
  <si>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</si>
  <si>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</si>
  <si>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</si>
  <si>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</si>
  <si>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</si>
  <si>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</si>
  <si>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</si>
  <si>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</si>
  <si>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</si>
  <si>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</si>
  <si>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</si>
  <si>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</si>
  <si>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</si>
  <si>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</si>
  <si>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</si>
  <si>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</si>
  <si>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</si>
  <si>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</si>
  <si>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</si>
  <si>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</si>
  <si>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</si>
  <si>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</si>
  <si>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</si>
  <si>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</si>
  <si>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</si>
  <si>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</si>
  <si>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</si>
  <si>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</si>
  <si>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</si>
  <si>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</si>
  <si>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</si>
  <si>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</si>
  <si>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</si>
  <si>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</si>
  <si>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</si>
  <si>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</si>
  <si>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</si>
  <si>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</si>
  <si>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</si>
  <si>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</si>
  <si>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</si>
  <si>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</si>
  <si>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</si>
  <si>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</si>
  <si>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</si>
  <si>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</si>
  <si>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</si>
  <si>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</si>
  <si>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</si>
  <si>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</si>
  <si>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</si>
  <si>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</si>
  <si>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</si>
  <si>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</si>
  <si>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</si>
  <si>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</si>
  <si>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</si>
  <si>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</si>
  <si>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</si>
  <si>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</si>
  <si>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</si>
  <si>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</si>
  <si>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</si>
  <si>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</si>
  <si>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</si>
  <si>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</si>
  <si>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</si>
  <si>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</si>
  <si>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</si>
  <si>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</si>
  <si>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</si>
  <si>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</si>
  <si>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</si>
  <si>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</si>
  <si>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</si>
  <si>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</si>
  <si>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</si>
  <si>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</si>
  <si>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</si>
  <si>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</si>
  <si>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</si>
  <si>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</si>
  <si>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</si>
  <si>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</si>
  <si>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</si>
  <si>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</si>
  <si>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</si>
  <si>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</si>
  <si>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</si>
  <si>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</si>
  <si>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</si>
  <si>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</si>
  <si>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</si>
  <si>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</si>
  <si>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</si>
  <si>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</si>
  <si>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</si>
  <si>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</si>
  <si>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</si>
  <si>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</si>
  <si>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</si>
  <si>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</si>
  <si>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</si>
  <si>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</si>
  <si>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</si>
  <si>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</si>
  <si>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</si>
  <si>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</si>
  <si>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</si>
  <si>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</si>
  <si>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</si>
  <si>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</si>
  <si>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</si>
  <si>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</si>
  <si>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</si>
  <si>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</si>
  <si>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</si>
  <si>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</si>
  <si>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</si>
  <si>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</si>
  <si>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</si>
  <si>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</si>
  <si>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</si>
  <si>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</si>
  <si>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</si>
  <si>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</si>
  <si>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</si>
  <si>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</si>
  <si>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</si>
  <si>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</si>
  <si>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</si>
  <si>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</si>
  <si>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</si>
  <si>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</si>
  <si>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</si>
  <si>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</si>
  <si>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</si>
  <si>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</si>
  <si>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</si>
  <si>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</si>
  <si>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</si>
  <si>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</si>
  <si>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</si>
  <si>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</si>
  <si>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</si>
  <si>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</si>
  <si>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</si>
  <si>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</si>
  <si>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</si>
  <si>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</si>
  <si>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</si>
  <si>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</si>
  <si>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</si>
  <si>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</si>
  <si>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</si>
  <si>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</si>
  <si>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</si>
  <si>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</si>
  <si>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</si>
  <si>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</si>
  <si>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</si>
  <si>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</si>
  <si>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</si>
  <si>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</si>
  <si>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</si>
  <si>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</si>
  <si>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</si>
  <si>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</si>
  <si>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</si>
  <si>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</si>
  <si>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</si>
  <si>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</si>
  <si>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</si>
  <si>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</si>
  <si>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</si>
  <si>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</si>
  <si>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</si>
  <si>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</si>
  <si>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</si>
  <si>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</si>
  <si>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</si>
  <si>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</si>
  <si>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</si>
  <si>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</si>
  <si>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</si>
  <si>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</si>
  <si>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</si>
  <si>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</si>
  <si>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</si>
  <si>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</si>
  <si>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</si>
  <si>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</si>
  <si>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</si>
  <si>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</si>
  <si>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</si>
  <si>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</si>
  <si>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</si>
  <si>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</si>
  <si>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</si>
  <si>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</si>
  <si>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</si>
  <si>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</si>
  <si>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</si>
  <si>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</si>
  <si>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</si>
  <si>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</si>
  <si>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</si>
  <si>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</si>
  <si>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</si>
  <si>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</si>
  <si>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</si>
  <si>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</si>
  <si>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</si>
  <si>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</si>
  <si>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</si>
  <si>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</si>
  <si>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</si>
  <si>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</si>
  <si>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</si>
  <si>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</si>
  <si>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</si>
  <si>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</si>
  <si>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</si>
  <si>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</si>
  <si>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</si>
  <si>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</si>
  <si>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</si>
  <si>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</si>
  <si>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</si>
  <si>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</si>
  <si>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</si>
  <si>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</si>
  <si>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</si>
  <si>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</si>
  <si>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</si>
  <si>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</si>
  <si>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</si>
  <si>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</si>
  <si>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</si>
  <si>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</si>
  <si>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</si>
  <si>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</si>
  <si>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</si>
  <si>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</si>
  <si>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</si>
  <si>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</si>
  <si>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</si>
  <si>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</si>
  <si>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</si>
  <si>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</si>
  <si>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</si>
  <si>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</si>
  <si>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</si>
  <si>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</si>
  <si>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</si>
  <si>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</si>
  <si>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</si>
  <si>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</si>
  <si>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</si>
  <si>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</si>
  <si>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</si>
  <si>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</si>
  <si>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</si>
  <si>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</si>
  <si>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</si>
  <si>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</si>
  <si>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</si>
  <si>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</si>
  <si>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</si>
  <si>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</si>
  <si>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</si>
  <si>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</si>
  <si>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</si>
  <si>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</si>
  <si>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</si>
  <si>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</si>
  <si>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</si>
  <si>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</si>
  <si>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</si>
  <si>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</si>
  <si>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</si>
  <si>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</si>
  <si>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</si>
  <si>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</si>
  <si>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</si>
  <si>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</si>
  <si>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</si>
  <si>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</si>
  <si>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</si>
  <si>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</si>
  <si>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</si>
  <si>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</si>
  <si>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</si>
  <si>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</si>
  <si>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</si>
  <si>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</si>
  <si>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</si>
  <si>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</si>
  <si>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</si>
  <si>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</si>
  <si>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</si>
  <si>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</si>
  <si>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</si>
  <si>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</si>
  <si>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</si>
  <si>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</si>
  <si>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</si>
  <si>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</si>
  <si>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</si>
  <si>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</si>
  <si>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</si>
  <si>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</si>
  <si>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</si>
  <si>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</si>
  <si>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</si>
  <si>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</si>
  <si>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</si>
  <si>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</si>
  <si>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</si>
  <si>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</si>
  <si>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</si>
  <si>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</si>
  <si>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</si>
  <si>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</si>
  <si>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</si>
  <si>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</si>
  <si>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</si>
  <si>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</si>
  <si>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</si>
  <si>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</si>
  <si>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</si>
  <si>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</si>
  <si>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</si>
  <si>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</si>
  <si>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</si>
  <si>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</si>
  <si>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</si>
  <si>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</si>
  <si>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</si>
  <si>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</si>
  <si>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</si>
  <si>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</si>
  <si>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</si>
  <si>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</si>
  <si>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</si>
  <si>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</si>
  <si>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</si>
  <si>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</si>
  <si>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</si>
  <si>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</si>
  <si>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</si>
  <si>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</si>
  <si>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</si>
  <si>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</si>
  <si>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</si>
  <si>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</si>
  <si>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</si>
  <si>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</si>
  <si>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</si>
  <si>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</si>
  <si>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</si>
  <si>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</si>
  <si>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</si>
  <si>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</si>
  <si>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</si>
  <si>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</si>
  <si>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</si>
  <si>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</si>
  <si>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</si>
  <si>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</si>
  <si>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</si>
  <si>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</si>
  <si>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</si>
  <si>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</si>
  <si>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</si>
  <si>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</si>
  <si>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</si>
  <si>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</si>
  <si>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</si>
  <si>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</si>
  <si>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</si>
  <si>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</si>
  <si>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</si>
  <si>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</si>
  <si>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</si>
  <si>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</si>
  <si>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</si>
  <si>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</si>
  <si>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</si>
  <si>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</si>
  <si>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</si>
  <si>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</si>
  <si>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</si>
  <si>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</si>
  <si>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</si>
  <si>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</si>
  <si>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</si>
  <si>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</si>
  <si>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</si>
  <si>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</si>
  <si>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</si>
  <si>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</si>
  <si>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</si>
  <si>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</si>
  <si>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</si>
  <si>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</si>
  <si>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</si>
  <si>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</si>
  <si>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</si>
  <si>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</si>
  <si>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</si>
  <si>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</si>
  <si>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</si>
  <si>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</si>
  <si>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</si>
  <si>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</si>
  <si>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</si>
  <si>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</si>
  <si>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</si>
  <si>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</si>
  <si>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</si>
  <si>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</si>
  <si>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</si>
  <si>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</si>
  <si>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</si>
  <si>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</si>
  <si>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</si>
  <si>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</si>
  <si>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</si>
  <si>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</si>
  <si>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</si>
  <si>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</si>
  <si>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</si>
  <si>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</si>
  <si>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</si>
  <si>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</si>
  <si>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</si>
  <si>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</si>
  <si>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</si>
  <si>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</si>
  <si>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</si>
  <si>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</si>
  <si>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</si>
  <si>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</si>
  <si>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</si>
  <si>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</si>
  <si>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</si>
  <si>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</si>
  <si>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</si>
  <si>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</si>
  <si>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</si>
  <si>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</si>
  <si>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</si>
  <si>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</si>
  <si>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</si>
  <si>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</si>
  <si>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</si>
  <si>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</si>
  <si>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</si>
  <si>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</si>
  <si>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</si>
  <si>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</si>
  <si>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</si>
  <si>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</si>
  <si>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</si>
  <si>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</si>
  <si>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</si>
  <si>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</si>
  <si>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</si>
  <si>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</si>
  <si>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</si>
  <si>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</si>
  <si>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</si>
  <si>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</si>
  <si>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</si>
  <si>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</si>
  <si>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</si>
  <si>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</si>
  <si>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</si>
  <si>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</si>
  <si>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</si>
  <si>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</si>
  <si>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</si>
  <si>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</si>
  <si>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</si>
  <si>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</si>
  <si>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</si>
  <si>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</si>
  <si>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</si>
  <si>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</si>
  <si>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</si>
  <si>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</si>
  <si>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</si>
  <si>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</si>
  <si>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</si>
  <si>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</si>
  <si>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</si>
  <si>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</si>
  <si>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</si>
  <si>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</si>
  <si>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</si>
  <si>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</si>
  <si>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</si>
  <si>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</si>
  <si>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</si>
  <si>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</si>
  <si>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</si>
  <si>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</si>
  <si>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</si>
  <si>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</si>
  <si>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</si>
  <si>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</si>
  <si>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</si>
  <si>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</si>
  <si>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</si>
  <si>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</si>
  <si>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</si>
  <si>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</si>
  <si>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</si>
  <si>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</si>
  <si>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</si>
  <si>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</si>
  <si>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</si>
  <si>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</si>
  <si>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</si>
  <si>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</si>
  <si>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</si>
  <si>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</si>
  <si>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</si>
  <si>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</si>
  <si>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</si>
  <si>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</si>
  <si>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</si>
  <si>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</si>
  <si>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</si>
  <si>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</si>
  <si>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</si>
  <si>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</si>
  <si>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</si>
  <si>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</si>
  <si>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</si>
  <si>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</si>
  <si>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</si>
  <si>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</si>
  <si>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</si>
  <si>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</si>
  <si>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</si>
  <si>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</si>
  <si>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</si>
  <si>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</si>
  <si>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</si>
  <si>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</si>
  <si>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</si>
  <si>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</si>
  <si>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</si>
  <si>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</si>
  <si>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</si>
  <si>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</si>
  <si>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</si>
  <si>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</si>
  <si>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</si>
  <si>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</si>
  <si>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</si>
  <si>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</si>
  <si>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</si>
  <si>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</si>
  <si>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</si>
  <si>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</si>
  <si>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</si>
  <si>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</si>
  <si>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</si>
  <si>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</si>
  <si>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</si>
  <si>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</si>
  <si>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</si>
  <si>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</si>
  <si>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</si>
  <si>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</si>
  <si>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</si>
  <si>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</si>
  <si>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</si>
  <si>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</si>
  <si>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</si>
  <si>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</si>
  <si>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</si>
  <si>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</si>
  <si>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</si>
  <si>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</si>
  <si>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</si>
  <si>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</si>
  <si>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</si>
  <si>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</si>
  <si>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</si>
  <si>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</si>
  <si>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</si>
  <si>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</si>
  <si>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</si>
  <si>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</si>
  <si>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</si>
  <si>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</si>
  <si>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</si>
  <si>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</si>
  <si>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</si>
  <si>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</si>
  <si>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</si>
  <si>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</si>
  <si>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</si>
  <si>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</si>
  <si>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</si>
  <si>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</si>
  <si>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</si>
  <si>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</si>
  <si>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</si>
  <si>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</si>
  <si>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</si>
  <si>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</si>
  <si>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</si>
  <si>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</si>
  <si>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</si>
  <si>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</si>
  <si>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</si>
  <si>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</si>
  <si>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</si>
  <si>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</si>
  <si>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</si>
  <si>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</si>
  <si>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</si>
  <si>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</si>
  <si>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</si>
  <si>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</si>
  <si>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</si>
  <si>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</si>
  <si>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</si>
  <si>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</si>
  <si>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</si>
  <si>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</si>
  <si>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</si>
  <si>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</si>
  <si>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</si>
  <si>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</si>
  <si>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</si>
  <si>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</si>
  <si>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</si>
  <si>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</si>
  <si>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</si>
  <si>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</si>
  <si>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</si>
  <si>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</si>
  <si>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</si>
  <si>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</si>
  <si>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</si>
  <si>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</si>
  <si>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</si>
  <si>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</si>
  <si>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</si>
  <si>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</si>
  <si>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</si>
  <si>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</si>
  <si>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</si>
  <si>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</si>
  <si>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</si>
  <si>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</si>
  <si>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</si>
  <si>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</si>
  <si>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</si>
  <si>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</si>
  <si>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</si>
  <si>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</si>
  <si>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</si>
  <si>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</si>
  <si>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</si>
  <si>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</si>
  <si>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</si>
  <si>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</si>
  <si>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</si>
  <si>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</si>
  <si>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</si>
  <si>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</si>
  <si>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</si>
  <si>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</si>
  <si>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</si>
  <si>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</si>
  <si>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</si>
  <si>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</si>
  <si>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</si>
  <si>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</si>
  <si>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</si>
  <si>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</si>
  <si>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</si>
  <si>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</si>
  <si>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</si>
  <si>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</si>
  <si>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</si>
  <si>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</si>
  <si>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</si>
  <si>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</si>
  <si>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</si>
  <si>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</si>
  <si>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</si>
  <si>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</si>
  <si>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</si>
  <si>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</si>
  <si>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</si>
  <si>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</si>
  <si>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</si>
  <si>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</si>
  <si>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</si>
  <si>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</si>
  <si>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</si>
  <si>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</si>
  <si>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</si>
  <si>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</si>
  <si>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</si>
  <si>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</si>
  <si>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</si>
  <si>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</si>
  <si>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</si>
  <si>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</si>
  <si>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</si>
  <si>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</si>
  <si>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</si>
  <si>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</si>
  <si>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</si>
  <si>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</si>
  <si>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</si>
  <si>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</si>
  <si>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</si>
  <si>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</si>
  <si>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</si>
  <si>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</si>
  <si>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</si>
  <si>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</si>
  <si>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</si>
  <si>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</si>
  <si>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</si>
  <si>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</si>
  <si>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</si>
  <si>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</si>
  <si>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</si>
  <si>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</si>
  <si>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</si>
  <si>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</si>
  <si>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</si>
  <si>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</si>
  <si>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</si>
  <si>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</si>
  <si>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</si>
  <si>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</si>
  <si>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</si>
  <si>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</si>
  <si>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</si>
  <si>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</si>
  <si>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</si>
  <si>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</si>
  <si>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</si>
  <si>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</si>
  <si>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</si>
  <si>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</si>
  <si>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</si>
  <si>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</si>
  <si>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</si>
  <si>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</si>
  <si>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</si>
  <si>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</si>
  <si>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</si>
  <si>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</si>
  <si>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</si>
  <si>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</si>
  <si>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</si>
  <si>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</si>
  <si>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</si>
  <si>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</si>
  <si>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</si>
  <si>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</si>
  <si>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</si>
  <si>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</si>
  <si>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</si>
  <si>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</si>
  <si>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</si>
  <si>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</si>
  <si>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</si>
  <si>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</si>
  <si>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</si>
  <si>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</si>
  <si>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</si>
  <si>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</si>
  <si>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</si>
  <si>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</si>
  <si>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</si>
  <si>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</si>
  <si>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</si>
  <si>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</si>
  <si>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</si>
  <si>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</si>
  <si>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</si>
  <si>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</si>
  <si>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</si>
  <si>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</si>
  <si>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</si>
  <si>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</si>
  <si>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</si>
  <si>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</si>
  <si>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</si>
  <si>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</si>
  <si>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</si>
  <si>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</si>
  <si>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</si>
  <si>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</si>
  <si>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</si>
  <si>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</si>
  <si>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</si>
  <si>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</si>
  <si>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</si>
  <si>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</si>
  <si>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</si>
  <si>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</si>
  <si>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</si>
  <si>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</si>
  <si>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</si>
  <si>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</si>
  <si>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</si>
  <si>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</si>
  <si>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</si>
  <si>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</si>
  <si>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</si>
  <si>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</si>
  <si>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</si>
  <si>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</si>
  <si>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</si>
  <si>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</si>
  <si>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</si>
  <si>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</si>
  <si>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</si>
  <si>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</si>
  <si>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</si>
  <si>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</si>
  <si>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</si>
  <si>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</si>
  <si>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</si>
  <si>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</si>
  <si>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</si>
  <si>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</si>
  <si>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</si>
  <si>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</si>
  <si>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</si>
  <si>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</si>
  <si>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</si>
  <si>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</si>
  <si>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</si>
  <si>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</si>
  <si>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</si>
  <si>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</si>
  <si>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</si>
  <si>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</si>
  <si>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</si>
  <si>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</si>
  <si>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</si>
  <si>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</si>
  <si>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</si>
  <si>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</si>
  <si>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</si>
  <si>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</si>
  <si>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</si>
  <si>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</si>
  <si>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</si>
  <si>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</si>
  <si>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</si>
  <si>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</si>
  <si>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</si>
  <si>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</si>
  <si>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</si>
  <si>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</si>
  <si>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</si>
  <si>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</si>
  <si>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</si>
  <si>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</si>
  <si>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</si>
  <si>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</si>
  <si>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</si>
  <si>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</si>
  <si>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</si>
  <si>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</si>
  <si>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</si>
  <si>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</si>
  <si>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</si>
  <si>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</si>
  <si>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</si>
  <si>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</si>
  <si>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</si>
  <si>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</si>
  <si>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</si>
  <si>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</si>
  <si>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</si>
  <si>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</si>
  <si>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</si>
  <si>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</si>
  <si>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</si>
  <si>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</si>
  <si>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</si>
  <si>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</si>
  <si>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</si>
  <si>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</si>
  <si>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</si>
  <si>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</si>
  <si>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</si>
  <si>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</si>
  <si>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</si>
  <si>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</si>
  <si>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</si>
  <si>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</si>
  <si>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</si>
  <si>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</si>
  <si>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</si>
  <si>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</si>
  <si>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</si>
  <si>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</si>
  <si>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</si>
  <si>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</si>
  <si>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</si>
  <si>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</si>
  <si>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</si>
  <si>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</si>
  <si>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</si>
  <si>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</si>
  <si>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</si>
  <si>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</si>
  <si>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</si>
  <si>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</si>
  <si>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</si>
  <si>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</si>
  <si>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</si>
  <si>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</si>
  <si>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</si>
  <si>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</si>
  <si>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</si>
  <si>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</si>
  <si>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</si>
  <si>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</si>
  <si>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</si>
  <si>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</si>
  <si>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</si>
  <si>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</si>
  <si>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</si>
  <si>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</si>
  <si>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</si>
  <si>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</si>
  <si>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</si>
  <si>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</si>
  <si>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</si>
  <si>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</si>
  <si>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</si>
  <si>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</si>
  <si>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</si>
  <si>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</si>
  <si>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</si>
  <si>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</si>
  <si>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</si>
  <si>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</si>
  <si>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</si>
  <si>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</si>
  <si>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</si>
  <si>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</si>
  <si>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</si>
  <si>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</si>
  <si>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</si>
  <si>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</si>
  <si>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</si>
  <si>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</si>
  <si>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</si>
  <si>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</si>
  <si>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</si>
  <si>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</si>
  <si>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</si>
  <si>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</si>
  <si>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</si>
  <si>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</si>
  <si>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</si>
  <si>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</si>
  <si>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</si>
  <si>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</si>
  <si>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</si>
  <si>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</si>
  <si>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</si>
  <si>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</si>
  <si>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</si>
  <si>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</si>
  <si>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</si>
  <si>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</si>
  <si>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</si>
  <si>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</si>
  <si>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</si>
  <si>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</si>
  <si>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</si>
  <si>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</si>
  <si>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</si>
  <si>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</si>
  <si>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</si>
  <si>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</si>
  <si>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</si>
  <si>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</si>
  <si>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</si>
  <si>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</si>
  <si>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</si>
  <si>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</si>
  <si>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</si>
  <si>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</si>
  <si>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</si>
  <si>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</si>
  <si>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</si>
  <si>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</si>
  <si>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</si>
  <si>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</si>
  <si>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</si>
  <si>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</si>
  <si>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</si>
  <si>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</si>
  <si>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</si>
  <si>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</si>
  <si>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</si>
  <si>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</si>
  <si>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</si>
  <si>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</si>
  <si>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</si>
  <si>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</si>
  <si>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</si>
  <si>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</si>
  <si>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</si>
  <si>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</si>
  <si>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</si>
  <si>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</si>
  <si>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</si>
  <si>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</si>
  <si>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</si>
  <si>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</si>
  <si>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</si>
  <si>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</si>
  <si>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</si>
  <si>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</si>
  <si>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</si>
  <si>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</si>
  <si>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</si>
  <si>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</si>
  <si>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</si>
  <si>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</si>
  <si>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</si>
  <si>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</si>
  <si>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</si>
  <si>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</si>
  <si>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</si>
  <si>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</si>
  <si>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</si>
  <si>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</si>
  <si>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</si>
  <si>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</si>
  <si>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</si>
  <si>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</si>
  <si>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</si>
  <si>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</si>
  <si>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</si>
  <si>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</si>
  <si>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</si>
  <si>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</si>
  <si>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</si>
  <si>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</si>
  <si>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</si>
  <si>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</si>
  <si>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</si>
  <si>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</si>
  <si>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</si>
  <si>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</si>
  <si>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</si>
  <si>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</si>
  <si>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</si>
  <si>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</si>
  <si>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</si>
  <si>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</si>
  <si>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</si>
  <si>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</si>
  <si>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</si>
  <si>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</si>
  <si>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</si>
  <si>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</si>
  <si>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</si>
  <si>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</si>
  <si>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</si>
  <si>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</si>
  <si>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</si>
  <si>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</si>
  <si>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</si>
  <si>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</si>
  <si>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</si>
  <si>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</si>
  <si>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</si>
  <si>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</si>
  <si>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</si>
  <si>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</si>
  <si>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</si>
  <si>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</si>
  <si>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</si>
  <si>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</si>
  <si>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</si>
  <si>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</si>
  <si>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</si>
  <si>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</si>
  <si>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</si>
  <si>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</si>
  <si>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</si>
  <si>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</si>
  <si>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</si>
  <si>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</si>
  <si>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</si>
  <si>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</si>
  <si>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</si>
  <si>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</si>
  <si>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</si>
  <si>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</si>
  <si>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</si>
  <si>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</si>
  <si>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</si>
  <si>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</si>
  <si>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</si>
  <si>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</si>
  <si>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</si>
  <si>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</si>
  <si>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</si>
  <si>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</si>
  <si>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</si>
  <si>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</si>
  <si>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</si>
  <si>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</si>
  <si>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</si>
  <si>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</si>
  <si>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</si>
  <si>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</si>
  <si>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</si>
  <si>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</si>
  <si>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</si>
  <si>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</si>
  <si>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</si>
  <si>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</si>
  <si>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</si>
  <si>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</si>
  <si>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</si>
  <si>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</si>
  <si>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</si>
  <si>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</si>
  <si>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</si>
  <si>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</si>
  <si>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</si>
  <si>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</si>
  <si>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</si>
  <si>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</si>
  <si>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</si>
  <si>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</si>
  <si>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</si>
  <si>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</si>
  <si>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</si>
  <si>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</si>
  <si>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</si>
  <si>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</si>
  <si>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</si>
  <si>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</si>
  <si>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</si>
  <si>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</si>
  <si>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</si>
  <si>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</si>
  <si>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</si>
  <si>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</si>
  <si>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</si>
  <si>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</si>
  <si>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</si>
  <si>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</si>
  <si>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</si>
  <si>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</si>
  <si>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</si>
  <si>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</si>
  <si>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</si>
  <si>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</si>
  <si>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</si>
  <si>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</si>
  <si>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</si>
  <si>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</si>
  <si>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</si>
  <si>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</si>
  <si>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</si>
  <si>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</si>
  <si>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</si>
  <si>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</si>
  <si>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</si>
  <si>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</si>
  <si>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</si>
  <si>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</si>
  <si>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</si>
  <si>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</si>
  <si>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</si>
  <si>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</si>
  <si>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</si>
  <si>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</si>
  <si>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</si>
  <si>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</si>
  <si>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</si>
  <si>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</si>
  <si>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</si>
  <si>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</si>
  <si>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</si>
  <si>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</si>
  <si>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</si>
  <si>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</si>
  <si>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</si>
  <si>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</si>
  <si>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</si>
  <si>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</si>
  <si>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</si>
  <si>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</si>
  <si>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</si>
  <si>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</si>
  <si>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</si>
  <si>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</si>
  <si>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</si>
  <si>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</si>
  <si>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</si>
  <si>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</si>
  <si>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</si>
  <si>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</si>
  <si>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</si>
  <si>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</si>
  <si>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</si>
  <si>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</si>
  <si>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</si>
  <si>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</si>
  <si>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</si>
  <si>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</si>
  <si>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</si>
  <si>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</si>
  <si>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</si>
  <si>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</si>
  <si>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</si>
  <si>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</si>
  <si>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</si>
  <si>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</si>
  <si>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</si>
  <si>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</si>
  <si>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</si>
  <si>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</si>
  <si>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</si>
  <si>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</si>
  <si>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</si>
  <si>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</si>
  <si>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</si>
  <si>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</si>
  <si>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</si>
  <si>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</si>
  <si>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</si>
  <si>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</si>
  <si>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</si>
  <si>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</si>
  <si>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</si>
  <si>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</si>
  <si>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</si>
  <si>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</si>
  <si>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</si>
  <si>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</si>
  <si>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</si>
  <si>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</si>
  <si>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</si>
  <si>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</si>
  <si>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</si>
  <si>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</si>
  <si>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</si>
  <si>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</si>
  <si>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</si>
  <si>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</si>
  <si>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</si>
  <si>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</si>
  <si>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</si>
  <si>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</si>
  <si>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</si>
  <si>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</si>
  <si>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</si>
  <si>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</si>
  <si>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</si>
  <si>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</si>
  <si>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</si>
  <si>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</si>
  <si>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</si>
  <si>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</si>
  <si>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</si>
  <si>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</si>
  <si>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</si>
  <si>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</si>
  <si>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</si>
  <si>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</si>
  <si>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</si>
  <si>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</si>
  <si>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</si>
  <si>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</si>
  <si>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</si>
  <si>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</si>
  <si>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</si>
  <si>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</si>
  <si>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</si>
  <si>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</si>
  <si>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</si>
  <si>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</si>
  <si>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</si>
  <si>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</si>
  <si>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</si>
  <si>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</si>
  <si>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</si>
  <si>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</si>
  <si>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</si>
  <si>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</si>
  <si>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</si>
  <si>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</si>
  <si>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</si>
  <si>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</si>
  <si>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</si>
  <si>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</si>
  <si>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</si>
  <si>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</si>
  <si>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</si>
  <si>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</si>
  <si>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</si>
  <si>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</si>
  <si>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</si>
  <si>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</si>
  <si>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</si>
  <si>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</si>
  <si>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</si>
  <si>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</si>
  <si>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</si>
  <si>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</si>
  <si>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</si>
  <si>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</si>
  <si>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</si>
  <si>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</si>
  <si>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</si>
  <si>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</si>
  <si>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</si>
  <si>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</si>
  <si>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</si>
  <si>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</si>
  <si>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</si>
  <si>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</si>
  <si>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</si>
  <si>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</si>
  <si>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</si>
  <si>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</si>
  <si>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</si>
  <si>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</si>
  <si>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</si>
  <si>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</si>
  <si>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</si>
  <si>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</si>
  <si>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</si>
  <si>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</si>
  <si>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</si>
  <si>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</si>
  <si>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</si>
  <si>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</si>
  <si>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</si>
  <si>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</si>
  <si>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</si>
  <si>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</si>
  <si>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</si>
  <si>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</si>
  <si>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</si>
  <si>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</si>
  <si>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</si>
  <si>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</si>
  <si>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</si>
  <si>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</si>
  <si>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</si>
  <si>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</si>
  <si>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</si>
  <si>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</si>
  <si>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</si>
  <si>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</si>
  <si>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</si>
  <si>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</si>
  <si>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</si>
  <si>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</si>
  <si>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</si>
  <si>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</si>
  <si>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</si>
  <si>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</si>
  <si>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</si>
  <si>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</si>
  <si>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</si>
  <si>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</si>
  <si>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</si>
  <si>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</si>
  <si>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</si>
  <si>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</si>
  <si>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</si>
  <si>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</si>
  <si>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</si>
  <si>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</si>
  <si>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</si>
  <si>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</si>
  <si>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</si>
  <si>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</si>
  <si>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</si>
  <si>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</si>
  <si>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</si>
  <si>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</si>
  <si>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</si>
  <si>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</si>
  <si>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</si>
  <si>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</si>
  <si>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</si>
  <si>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</si>
  <si>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</si>
  <si>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</si>
  <si>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</si>
  <si>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</si>
  <si>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</si>
  <si>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</si>
  <si>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</si>
  <si>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</si>
  <si>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</si>
  <si>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</si>
  <si>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</si>
  <si>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</si>
  <si>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</si>
  <si>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</si>
  <si>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</si>
  <si>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</si>
  <si>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</si>
  <si>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</si>
  <si>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</si>
  <si>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</si>
  <si>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</si>
  <si>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</si>
  <si>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</si>
  <si>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</si>
  <si>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</si>
  <si>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</si>
  <si>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</si>
  <si>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</si>
  <si>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</si>
  <si>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</si>
  <si>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</si>
  <si>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</si>
  <si>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</si>
  <si>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</si>
  <si>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</si>
  <si>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</si>
  <si>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</si>
  <si>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</si>
  <si>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</si>
  <si>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</si>
  <si>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</si>
  <si>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</si>
  <si>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</si>
  <si>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</si>
  <si>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</si>
  <si>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</si>
  <si>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</si>
  <si>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</si>
  <si>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</si>
  <si>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</si>
  <si>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</si>
  <si>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</si>
  <si>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</si>
  <si>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</si>
  <si>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</si>
  <si>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</si>
  <si>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</si>
  <si>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</si>
  <si>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</si>
  <si>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</si>
  <si>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</si>
  <si>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</si>
  <si>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</si>
  <si>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</si>
  <si>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</si>
  <si>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</si>
  <si>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</si>
  <si>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</si>
  <si>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</si>
  <si>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</si>
  <si>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</si>
  <si>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</si>
  <si>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</si>
  <si>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</si>
  <si>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</si>
  <si>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</si>
  <si>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</si>
  <si>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</si>
  <si>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</si>
  <si>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</si>
  <si>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</si>
  <si>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</si>
  <si>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</si>
  <si>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</si>
  <si>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</si>
  <si>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</si>
  <si>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</si>
  <si>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</si>
  <si>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</si>
  <si>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</si>
  <si>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</si>
  <si>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</si>
  <si>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</si>
  <si>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</si>
  <si>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</si>
  <si>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</si>
  <si>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</si>
  <si>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</si>
  <si>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</si>
  <si>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</si>
  <si>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</si>
  <si>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</si>
  <si>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</si>
  <si>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</si>
  <si>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</si>
  <si>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</si>
  <si>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</si>
  <si>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</si>
  <si>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</si>
  <si>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</si>
  <si>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</si>
  <si>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</si>
  <si>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</si>
  <si>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</si>
  <si>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</si>
  <si>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</si>
  <si>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</si>
  <si>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</si>
  <si>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</si>
  <si>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</si>
  <si>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</si>
  <si>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</si>
  <si>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</si>
  <si>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</si>
  <si>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</si>
  <si>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</si>
  <si>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</si>
  <si>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</si>
  <si>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</si>
  <si>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</si>
  <si>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</si>
  <si>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</si>
  <si>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</si>
  <si>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</si>
  <si>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</si>
  <si>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</si>
  <si>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</si>
  <si>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</si>
  <si>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</si>
  <si>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</si>
  <si>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</si>
  <si>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</si>
  <si>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</si>
  <si>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</si>
  <si>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</si>
  <si>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</si>
  <si>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</si>
  <si>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</si>
  <si>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</si>
  <si>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</si>
  <si>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</si>
  <si>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</si>
  <si>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</si>
  <si>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</si>
  <si>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</si>
  <si>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</si>
  <si>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</si>
  <si>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</si>
  <si>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</si>
  <si>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</si>
  <si>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</si>
  <si>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</si>
  <si>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</si>
  <si>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</si>
  <si>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</si>
  <si>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</si>
  <si>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</si>
  <si>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</si>
  <si>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</si>
  <si>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</si>
  <si>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</si>
  <si>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</si>
  <si>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</si>
  <si>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</si>
  <si>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</si>
  <si>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</si>
  <si>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</si>
  <si>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</si>
  <si>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</si>
  <si>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</si>
  <si>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</si>
  <si>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</si>
  <si>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</si>
  <si>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</si>
  <si>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</si>
  <si>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</si>
  <si>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</si>
  <si>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</si>
  <si>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</si>
  <si>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</si>
  <si>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</si>
  <si>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</si>
  <si>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</si>
  <si>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</si>
  <si>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</si>
  <si>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</si>
  <si>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</si>
  <si>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</si>
  <si>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</si>
  <si>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</si>
  <si>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</si>
  <si>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</si>
  <si>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</si>
  <si>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</si>
  <si>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</si>
  <si>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</si>
  <si>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</si>
  <si>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</si>
  <si>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</si>
  <si>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</si>
  <si>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</si>
  <si>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</si>
  <si>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</si>
  <si>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</si>
  <si>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</si>
  <si>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</si>
  <si>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</si>
  <si>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</si>
  <si>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</si>
  <si>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</si>
  <si>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</si>
  <si>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</si>
  <si>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</si>
  <si>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</si>
  <si>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</si>
  <si>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</si>
  <si>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</si>
  <si>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</si>
  <si>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</si>
  <si>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</si>
  <si>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</si>
  <si>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</si>
  <si>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</si>
  <si>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</si>
  <si>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</si>
  <si>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</si>
  <si>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</si>
  <si>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</si>
  <si>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</si>
  <si>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</si>
  <si>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</si>
  <si>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</si>
  <si>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</si>
  <si>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</si>
  <si>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</si>
  <si>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</si>
  <si>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</si>
  <si>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</si>
  <si>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</si>
  <si>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</si>
  <si>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</si>
  <si>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</si>
  <si>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</si>
  <si>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</si>
  <si>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</si>
  <si>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</si>
  <si>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</si>
  <si>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</si>
  <si>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</si>
  <si>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</si>
  <si>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</si>
  <si>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</si>
  <si>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</si>
  <si>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</si>
  <si>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</si>
  <si>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</si>
  <si>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</si>
  <si>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</si>
  <si>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</si>
  <si>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</si>
  <si>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</si>
  <si>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</si>
  <si>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</si>
  <si>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</si>
  <si>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</si>
  <si>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</si>
  <si>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</si>
  <si>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</si>
  <si>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</si>
  <si>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</si>
  <si>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</si>
  <si>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</si>
  <si>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</si>
  <si>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</si>
  <si>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</si>
  <si>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</si>
  <si>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</si>
  <si>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</si>
  <si>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</si>
  <si>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</si>
  <si>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</si>
  <si>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</si>
  <si>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</si>
  <si>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</si>
  <si>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</si>
  <si>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</si>
  <si>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</si>
  <si>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</si>
  <si>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</si>
  <si>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</si>
  <si>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</si>
  <si>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</si>
  <si>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</si>
  <si>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</si>
  <si>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</si>
  <si>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</si>
  <si>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</si>
  <si>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</si>
  <si>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</si>
  <si>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</si>
  <si>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</si>
  <si>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</si>
  <si>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</si>
  <si>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</si>
  <si>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</si>
  <si>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</si>
  <si>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</si>
  <si>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</si>
  <si>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</si>
  <si>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</si>
  <si>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</si>
  <si>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</si>
  <si>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</si>
  <si>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</si>
  <si>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</si>
  <si>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</si>
  <si>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</si>
  <si>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</si>
  <si>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</si>
  <si>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</si>
  <si>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</si>
  <si>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</si>
  <si>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</si>
  <si>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</si>
  <si>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</si>
  <si>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</si>
  <si>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</si>
  <si>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</si>
  <si>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</si>
  <si>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</si>
  <si>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</si>
  <si>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</si>
  <si>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</si>
  <si>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</si>
  <si>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</si>
  <si>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</si>
  <si>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</si>
  <si>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</si>
  <si>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</si>
  <si>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</si>
  <si>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</si>
  <si>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</si>
  <si>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</si>
  <si>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</si>
  <si>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</si>
  <si>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</si>
  <si>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</si>
  <si>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</si>
  <si>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</si>
  <si>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</si>
  <si>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</si>
  <si>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</si>
  <si>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</si>
  <si>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</si>
  <si>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</si>
  <si>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</si>
  <si>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</si>
  <si>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</si>
  <si>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</si>
  <si>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</si>
  <si>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</si>
  <si>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</si>
  <si>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</si>
  <si>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</si>
  <si>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</si>
  <si>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</si>
  <si>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</si>
  <si>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</si>
  <si>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</si>
  <si>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</si>
  <si>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</si>
  <si>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</si>
  <si>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</si>
  <si>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</si>
  <si>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</si>
  <si>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</si>
  <si>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</si>
  <si>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</si>
  <si>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</si>
  <si>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</si>
  <si>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</si>
  <si>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</si>
  <si>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</si>
  <si>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</si>
  <si>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</si>
  <si>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</si>
  <si>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</si>
  <si>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</si>
  <si>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</si>
  <si>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</si>
  <si>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</si>
  <si>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</si>
  <si>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</si>
  <si>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</si>
  <si>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</si>
  <si>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</si>
  <si>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</si>
  <si>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</si>
  <si>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</si>
  <si>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</si>
  <si>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</si>
  <si>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</si>
  <si>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</si>
  <si>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</si>
  <si>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</si>
  <si>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</si>
  <si>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</si>
  <si>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</si>
  <si>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</si>
  <si>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</si>
  <si>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</si>
  <si>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</si>
  <si>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</si>
  <si>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</si>
  <si>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</si>
  <si>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</si>
  <si>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</si>
  <si>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</si>
  <si>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</si>
  <si>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</si>
  <si>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</si>
  <si>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</si>
  <si>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</si>
  <si>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</si>
  <si>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</si>
  <si>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</si>
  <si>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</si>
  <si>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</si>
  <si>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</si>
  <si>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</si>
  <si>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</si>
  <si>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</si>
  <si>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</si>
  <si>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</si>
  <si>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</si>
  <si>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</si>
  <si>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</si>
  <si>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</si>
  <si>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</si>
  <si>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</si>
  <si>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</si>
  <si>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</si>
  <si>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</si>
  <si>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</si>
  <si>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</si>
  <si>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</si>
  <si>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</si>
  <si>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</si>
  <si>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</si>
  <si>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</si>
  <si>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</si>
  <si>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</si>
  <si>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</si>
  <si>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</si>
  <si>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</si>
  <si>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</si>
  <si>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</si>
  <si>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</si>
  <si>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</si>
  <si>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</si>
  <si>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</si>
  <si>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</si>
  <si>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</si>
  <si>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</si>
  <si>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</si>
  <si>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</si>
  <si>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</si>
  <si>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</si>
  <si>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</si>
  <si>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</si>
  <si>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</si>
  <si>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</si>
  <si>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</si>
  <si>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</si>
  <si>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</si>
  <si>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</si>
  <si>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</si>
  <si>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</si>
  <si>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</si>
  <si>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</si>
  <si>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</si>
  <si>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</si>
  <si>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</si>
  <si>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</si>
  <si>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</si>
  <si>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</si>
  <si>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</si>
  <si>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</si>
  <si>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</si>
  <si>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</si>
  <si>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</si>
  <si>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</si>
  <si>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</si>
  <si>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</si>
  <si>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</si>
  <si>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</si>
  <si>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</si>
  <si>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</si>
  <si>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</si>
  <si>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</si>
  <si>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</si>
  <si>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</si>
  <si>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</si>
  <si>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</si>
  <si>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</si>
  <si>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</si>
  <si>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</si>
  <si>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</si>
  <si>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</si>
  <si>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</si>
  <si>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</si>
  <si>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</si>
  <si>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</si>
  <si>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</si>
  <si>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</si>
  <si>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</si>
  <si>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</si>
  <si>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</si>
  <si>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</si>
  <si>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</si>
  <si>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</si>
  <si>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</si>
  <si>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</si>
  <si>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</si>
  <si>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</si>
  <si>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</si>
  <si>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</si>
  <si>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</si>
  <si>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</si>
  <si>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</si>
  <si>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</si>
  <si>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</si>
  <si>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</si>
  <si>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</si>
  <si>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</si>
  <si>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</si>
  <si>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</si>
  <si>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</si>
  <si>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</si>
  <si>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</si>
  <si>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</si>
  <si>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</si>
  <si>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</si>
  <si>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</si>
  <si>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</si>
  <si>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</si>
  <si>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</si>
  <si>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</si>
  <si>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</si>
  <si>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</si>
  <si>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</si>
  <si>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</si>
  <si>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</si>
  <si>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</si>
  <si>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</si>
  <si>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</si>
  <si>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</si>
  <si>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</si>
  <si>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</si>
  <si>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</si>
  <si>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</si>
  <si>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</si>
  <si>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</si>
  <si>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</si>
  <si>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</si>
  <si>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</si>
  <si>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</si>
  <si>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</si>
  <si>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</si>
  <si>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</si>
  <si>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</si>
  <si>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</si>
  <si>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</si>
  <si>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</si>
  <si>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</si>
  <si>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</si>
  <si>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</si>
  <si>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</si>
  <si>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</si>
  <si>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</si>
  <si>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</si>
  <si>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</si>
  <si>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</si>
  <si>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</si>
  <si>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</si>
  <si>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</si>
  <si>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</si>
  <si>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</si>
  <si>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</si>
  <si>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</si>
  <si>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</si>
  <si>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</si>
  <si>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</si>
  <si>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</si>
  <si>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</si>
  <si>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</si>
  <si>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</si>
  <si>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</si>
  <si>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</si>
  <si>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</si>
  <si>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</si>
  <si>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</si>
  <si>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</si>
  <si>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</si>
  <si>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</si>
  <si>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</si>
  <si>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</si>
  <si>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</si>
  <si>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</si>
  <si>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</si>
  <si>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</si>
  <si>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</si>
  <si>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</si>
  <si>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</si>
  <si>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</si>
  <si>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</si>
  <si>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</si>
  <si>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</si>
  <si>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</si>
  <si>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</si>
  <si>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</si>
  <si>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</si>
  <si>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</si>
  <si>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</si>
  <si>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</si>
  <si>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</si>
  <si>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</si>
  <si>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</si>
  <si>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</si>
  <si>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</si>
  <si>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</si>
  <si>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</si>
  <si>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</si>
  <si>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</si>
  <si>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</si>
  <si>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</si>
  <si>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</si>
  <si>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</si>
  <si>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</si>
  <si>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</si>
  <si>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</si>
  <si>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</si>
  <si>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</si>
  <si>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</si>
  <si>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</si>
  <si>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</si>
  <si>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</si>
  <si>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</si>
  <si>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</si>
  <si>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</si>
  <si>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</si>
  <si>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</si>
  <si>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</si>
  <si>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</si>
  <si>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</si>
  <si>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</si>
  <si>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</si>
  <si>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</si>
  <si>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</si>
  <si>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</si>
  <si>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</si>
  <si>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</si>
  <si>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</si>
  <si>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</si>
  <si>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</si>
  <si>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</si>
  <si>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</si>
  <si>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</si>
  <si>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</si>
  <si>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</si>
  <si>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</si>
  <si>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</si>
  <si>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</si>
  <si>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</si>
  <si>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</si>
  <si>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</si>
  <si>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</si>
  <si>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</si>
  <si>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</si>
  <si>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</si>
  <si>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</si>
  <si>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</si>
  <si>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</si>
  <si>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</si>
  <si>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</si>
  <si>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</si>
  <si>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</si>
  <si>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</si>
  <si>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</si>
  <si>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</si>
  <si>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</si>
  <si>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</si>
  <si>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</si>
  <si>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</si>
  <si>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</si>
  <si>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</si>
  <si>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</si>
  <si>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</si>
  <si>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</si>
  <si>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</si>
  <si>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</si>
  <si>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</si>
  <si>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</si>
  <si>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</si>
  <si>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</si>
  <si>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</si>
  <si>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</si>
  <si>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</si>
  <si>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</si>
  <si>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</si>
  <si>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</si>
  <si>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</si>
  <si>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</si>
  <si>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</si>
  <si>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</si>
  <si>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</si>
  <si>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</si>
  <si>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</si>
  <si>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</si>
  <si>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</si>
  <si>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</si>
  <si>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</si>
  <si>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</si>
  <si>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</si>
  <si>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</si>
  <si>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</si>
  <si>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</si>
  <si>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</si>
  <si>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</si>
  <si>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</si>
  <si>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</si>
  <si>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</si>
  <si>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</si>
  <si>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</si>
  <si>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</si>
  <si>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</si>
  <si>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</si>
  <si>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</si>
  <si>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</si>
  <si>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</si>
  <si>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</si>
  <si>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</si>
  <si>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</si>
  <si>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</si>
  <si>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</si>
  <si>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</si>
  <si>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</si>
  <si>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</si>
  <si>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</si>
  <si>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</si>
  <si>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</si>
  <si>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</si>
  <si>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</si>
  <si>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</si>
  <si>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</si>
  <si>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</si>
  <si>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</si>
  <si>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</si>
  <si>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</si>
  <si>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</si>
  <si>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</si>
  <si>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</si>
  <si>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</si>
  <si>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</si>
  <si>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</si>
  <si>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</si>
  <si>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</si>
  <si>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</si>
  <si>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</si>
  <si>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</si>
  <si>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</si>
  <si>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</si>
  <si>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</si>
  <si>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</si>
  <si>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</si>
  <si>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</si>
  <si>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</si>
  <si>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</si>
  <si>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</si>
  <si>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</si>
  <si>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</si>
  <si>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</si>
  <si>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</si>
  <si>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</si>
  <si>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</si>
  <si>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</si>
  <si>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</si>
  <si>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</si>
  <si>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</si>
  <si>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</si>
  <si>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</si>
  <si>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</si>
  <si>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</si>
  <si>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</si>
  <si>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</si>
  <si>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</si>
  <si>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</si>
  <si>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</si>
  <si>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</si>
  <si>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</si>
  <si>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</si>
  <si>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</si>
  <si>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</si>
  <si>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</si>
  <si>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</si>
  <si>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</si>
  <si>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</si>
  <si>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</si>
  <si>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</si>
  <si>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</si>
  <si>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</si>
  <si>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</si>
  <si>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</si>
  <si>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</si>
  <si>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</si>
  <si>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</si>
  <si>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</si>
  <si>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</si>
  <si>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</si>
  <si>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</si>
  <si>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</si>
  <si>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</si>
  <si>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</si>
  <si>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</si>
  <si>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</si>
  <si>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</si>
  <si>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</si>
  <si>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</si>
  <si>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</si>
  <si>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</si>
  <si>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</si>
  <si>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</si>
  <si>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</si>
  <si>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</si>
  <si>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</si>
  <si>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</si>
  <si>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</si>
  <si>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</si>
  <si>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</si>
  <si>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</si>
  <si>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</si>
  <si>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</si>
  <si>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</si>
  <si>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</si>
  <si>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</si>
  <si>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</si>
  <si>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</si>
  <si>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</si>
  <si>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</si>
  <si>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</si>
  <si>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</si>
  <si>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</si>
  <si>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</si>
  <si>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</si>
  <si>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</si>
  <si>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</si>
  <si>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</si>
  <si>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</si>
  <si>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</si>
  <si>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</si>
  <si>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</si>
  <si>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</si>
  <si>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</si>
  <si>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</si>
  <si>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</si>
  <si>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</si>
  <si>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</si>
  <si>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</si>
  <si>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</si>
  <si>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</si>
  <si>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</si>
  <si>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</si>
  <si>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</si>
  <si>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</si>
  <si>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</si>
  <si>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</si>
  <si>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</si>
  <si>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</si>
  <si>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</si>
  <si>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</si>
  <si>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</si>
  <si>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</si>
  <si>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</si>
  <si>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</si>
  <si>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</si>
  <si>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</si>
  <si>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</si>
  <si>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</si>
  <si>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</si>
  <si>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</si>
  <si>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</si>
  <si>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</si>
  <si>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</si>
  <si>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</si>
  <si>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</si>
  <si>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</si>
  <si>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</si>
  <si>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</si>
  <si>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</si>
  <si>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</si>
  <si>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</si>
  <si>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</si>
  <si>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</si>
  <si>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</si>
  <si>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</si>
  <si>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</si>
  <si>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</si>
  <si>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</si>
  <si>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</si>
  <si>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</si>
  <si>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</si>
  <si>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</si>
  <si>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</si>
  <si>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</si>
  <si>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</si>
  <si>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</si>
  <si>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</si>
  <si>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</si>
  <si>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</si>
  <si>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</si>
  <si>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</si>
  <si>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</si>
  <si>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</si>
  <si>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</si>
  <si>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</si>
  <si>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</si>
  <si>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</si>
  <si>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</si>
  <si>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</si>
  <si>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</si>
  <si>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</si>
  <si>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</si>
  <si>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</si>
  <si>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</si>
  <si>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</si>
  <si>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</si>
  <si>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</si>
  <si>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</si>
  <si>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</si>
  <si>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</si>
  <si>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</si>
  <si>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</si>
  <si>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</si>
  <si>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</si>
  <si>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</si>
  <si>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</si>
  <si>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</si>
  <si>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</si>
  <si>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</si>
  <si>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</si>
  <si>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</si>
  <si>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</si>
  <si>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</si>
  <si>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</si>
  <si>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</si>
  <si>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</si>
  <si>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</si>
  <si>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</si>
  <si>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</si>
  <si>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</si>
  <si>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</si>
  <si>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</si>
  <si>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</si>
  <si>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</si>
  <si>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</si>
  <si>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</si>
  <si>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</si>
  <si>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</si>
  <si>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</si>
  <si>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</si>
  <si>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</si>
  <si>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</si>
  <si>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</si>
  <si>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</si>
  <si>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</si>
  <si>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</si>
  <si>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</si>
  <si>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</si>
  <si>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</si>
  <si>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</si>
  <si>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</si>
  <si>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</si>
  <si>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</si>
  <si>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</si>
  <si>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</si>
  <si>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</si>
  <si>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</si>
  <si>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</si>
  <si>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</si>
  <si>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</si>
  <si>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</si>
  <si>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</si>
  <si>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</si>
  <si>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</si>
  <si>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</si>
  <si>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</si>
  <si>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</si>
  <si>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</si>
  <si>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</si>
  <si>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</si>
  <si>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</si>
  <si>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</si>
  <si>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</si>
  <si>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</si>
  <si>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</si>
  <si>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</si>
  <si>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</si>
  <si>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</si>
  <si>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</si>
  <si>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</si>
  <si>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</si>
  <si>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</si>
  <si>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</si>
  <si>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</si>
  <si>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</si>
  <si>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</si>
  <si>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</si>
  <si>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</si>
  <si>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</si>
  <si>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</si>
  <si>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</si>
  <si>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</si>
  <si>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</si>
  <si>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</si>
  <si>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</si>
  <si>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</si>
  <si>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</si>
  <si>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</si>
  <si>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</si>
  <si>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</si>
  <si>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</si>
  <si>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</si>
  <si>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</si>
  <si>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</si>
  <si>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</si>
  <si>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</si>
  <si>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</si>
  <si>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</si>
  <si>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</si>
  <si>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</si>
  <si>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</si>
  <si>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</si>
  <si>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</si>
  <si>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</si>
  <si>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</si>
  <si>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</si>
  <si>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</si>
  <si>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</si>
  <si>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</si>
  <si>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</si>
  <si>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</si>
  <si>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</si>
  <si>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</si>
  <si>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</si>
  <si>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</si>
  <si>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</si>
  <si>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</si>
  <si>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</si>
  <si>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</si>
  <si>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</si>
  <si>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</si>
  <si>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</si>
  <si>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</si>
  <si>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</si>
  <si>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</si>
  <si>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</si>
  <si>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</si>
  <si>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</si>
  <si>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</si>
  <si>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</si>
  <si>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</si>
  <si>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</si>
  <si>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</si>
  <si>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</si>
  <si>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</si>
  <si>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</si>
  <si>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</si>
  <si>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</si>
  <si>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</si>
  <si>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</si>
  <si>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</si>
  <si>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</si>
  <si>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</si>
  <si>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</si>
  <si>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</si>
  <si>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</si>
  <si>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</si>
  <si>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</si>
  <si>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</si>
  <si>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</si>
  <si>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</si>
  <si>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</si>
  <si>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</si>
  <si>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</si>
  <si>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</si>
  <si>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</si>
  <si>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</si>
  <si>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</si>
  <si>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</si>
  <si>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</si>
  <si>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</si>
  <si>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</si>
  <si>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</si>
  <si>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</si>
  <si>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</si>
  <si>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</si>
  <si>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</si>
  <si>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</si>
  <si>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</si>
  <si>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</si>
  <si>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</si>
  <si>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</si>
  <si>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</si>
  <si>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</si>
  <si>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</si>
  <si>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</si>
  <si>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</si>
  <si>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</si>
  <si>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</si>
  <si>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</si>
  <si>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</si>
  <si>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</si>
  <si>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</si>
  <si>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</si>
  <si>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</si>
  <si>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</si>
  <si>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</si>
  <si>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</si>
  <si>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</si>
  <si>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</si>
  <si>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</si>
  <si>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</si>
  <si>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</si>
  <si>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</si>
  <si>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</si>
  <si>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</si>
  <si>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</si>
  <si>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</si>
  <si>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</si>
  <si>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</si>
  <si>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</si>
  <si>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</si>
  <si>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</si>
  <si>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</si>
  <si>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</si>
  <si>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</si>
  <si>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</si>
  <si>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</si>
  <si>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</si>
  <si>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</si>
  <si>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</si>
  <si>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</si>
  <si>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</si>
  <si>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</si>
  <si>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</si>
  <si>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</si>
  <si>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</si>
  <si>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</si>
  <si>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</si>
  <si>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</si>
  <si>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</si>
  <si>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</si>
  <si>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</si>
  <si>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</si>
  <si>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</si>
  <si>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</si>
  <si>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</si>
  <si>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</si>
  <si>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</si>
  <si>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</si>
  <si>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</si>
  <si>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</si>
  <si>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</si>
  <si>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</si>
  <si>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</si>
  <si>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</si>
  <si>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</si>
  <si>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</si>
  <si>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</si>
  <si>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</si>
  <si>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</si>
  <si>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</si>
  <si>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</si>
  <si>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</si>
  <si>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</si>
  <si>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</si>
  <si>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</si>
  <si>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</si>
  <si>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</si>
  <si>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</si>
  <si>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</si>
  <si>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</si>
  <si>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</si>
  <si>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</si>
  <si>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</si>
  <si>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</si>
  <si>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</si>
  <si>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</si>
  <si>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</si>
  <si>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</si>
  <si>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</si>
  <si>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</si>
  <si>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</si>
  <si>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</si>
  <si>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</si>
  <si>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</si>
  <si>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</si>
  <si>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</si>
  <si>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</si>
  <si>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</si>
  <si>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</si>
  <si>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</si>
  <si>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</si>
  <si>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</si>
  <si>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</si>
  <si>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</si>
  <si>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</si>
  <si>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</si>
  <si>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</si>
  <si>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</si>
  <si>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</si>
  <si>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</si>
  <si>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</si>
  <si>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</si>
  <si>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</si>
  <si>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</si>
  <si>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</si>
  <si>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</si>
  <si>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</si>
  <si>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</si>
  <si>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</si>
  <si>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</si>
  <si>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</si>
  <si>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</si>
  <si>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</si>
  <si>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</si>
  <si>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</si>
  <si>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</si>
  <si>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</si>
  <si>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</si>
  <si>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</si>
  <si>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</si>
  <si>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</si>
  <si>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</si>
  <si>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</si>
  <si>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</si>
  <si>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</si>
  <si>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</si>
  <si>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</si>
  <si>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</si>
  <si>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</si>
  <si>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</si>
  <si>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</si>
  <si>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</si>
  <si>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</si>
  <si>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</si>
  <si>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</si>
  <si>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</si>
  <si>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</si>
  <si>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</si>
  <si>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</si>
  <si>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</si>
  <si>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</si>
  <si>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</si>
  <si>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</si>
  <si>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</si>
  <si>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</si>
  <si>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</si>
  <si>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</si>
  <si>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</si>
  <si>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</si>
  <si>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</si>
  <si>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</si>
  <si>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</si>
  <si>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</si>
  <si>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</si>
  <si>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</si>
  <si>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</si>
  <si>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</si>
  <si>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</si>
  <si>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</si>
  <si>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</si>
  <si>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</si>
  <si>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</si>
  <si>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</si>
  <si>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</si>
  <si>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</si>
  <si>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</si>
  <si>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</si>
  <si>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</si>
  <si>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</si>
  <si>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</si>
  <si>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</si>
  <si>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</si>
  <si>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</si>
  <si>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</si>
  <si>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</si>
  <si>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</si>
  <si>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</si>
  <si>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</si>
  <si>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</si>
  <si>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</si>
  <si>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</si>
  <si>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</si>
  <si>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</si>
  <si>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</si>
  <si>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</si>
  <si>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</si>
  <si>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</si>
  <si>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</si>
  <si>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</si>
  <si>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</si>
  <si>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</si>
  <si>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</si>
  <si>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</si>
  <si>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</si>
  <si>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</si>
  <si>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</si>
  <si>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</si>
  <si>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</si>
  <si>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</si>
  <si>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</si>
  <si>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</si>
  <si>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</si>
  <si>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</si>
  <si>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</si>
  <si>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</si>
  <si>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</si>
  <si>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</si>
  <si>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</si>
  <si>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</si>
  <si>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</si>
  <si>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</si>
  <si>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</si>
  <si>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</si>
  <si>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</si>
  <si>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</si>
  <si>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</si>
  <si>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</si>
  <si>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</si>
  <si>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</si>
  <si>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</si>
  <si>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</si>
  <si>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</si>
  <si>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</si>
  <si>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</si>
  <si>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</si>
  <si>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</si>
  <si>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</si>
  <si>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</si>
  <si>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</si>
  <si>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</si>
  <si>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</si>
  <si>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</si>
  <si>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</si>
  <si>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</si>
  <si>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</si>
  <si>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</si>
  <si>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</si>
  <si>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</si>
  <si>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</si>
  <si>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</si>
  <si>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</si>
  <si>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</si>
  <si>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</si>
  <si>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</si>
  <si>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</si>
  <si>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</si>
  <si>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</si>
  <si>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</si>
  <si>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</si>
  <si>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</si>
  <si>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</si>
  <si>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</si>
  <si>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</si>
  <si>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</si>
  <si>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</si>
  <si>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</si>
  <si>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</si>
  <si>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</si>
  <si>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</si>
  <si>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</si>
  <si>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</si>
  <si>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</si>
  <si>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</si>
  <si>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</si>
  <si>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</si>
  <si>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</si>
  <si>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</si>
  <si>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</si>
  <si>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</si>
  <si>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</si>
  <si>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</si>
  <si>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</si>
  <si>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</si>
  <si>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</si>
  <si>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</si>
  <si>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</si>
  <si>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</si>
  <si>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</si>
  <si>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</si>
  <si>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</si>
  <si>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</si>
  <si>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</si>
  <si>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</si>
  <si>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</si>
  <si>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</si>
  <si>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</si>
  <si>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</si>
  <si>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</si>
  <si>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</si>
  <si>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</si>
  <si>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</si>
  <si>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</si>
  <si>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</si>
  <si>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</si>
  <si>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</si>
  <si>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</si>
  <si>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</si>
  <si>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</si>
  <si>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</si>
  <si>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</si>
  <si>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</si>
  <si>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</si>
  <si>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</si>
  <si>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</si>
  <si>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</si>
  <si>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</si>
  <si>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</si>
  <si>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</si>
  <si>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</si>
  <si>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</si>
  <si>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</si>
  <si>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</si>
  <si>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</si>
  <si>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</si>
  <si>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</si>
  <si>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</si>
  <si>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</si>
  <si>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</si>
  <si>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</si>
  <si>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</si>
  <si>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</si>
  <si>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</si>
  <si>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</si>
  <si>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</si>
  <si>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</si>
  <si>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</si>
  <si>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</si>
  <si>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</si>
  <si>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</si>
  <si>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</si>
  <si>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</si>
  <si>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</si>
  <si>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</si>
  <si>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</si>
  <si>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</si>
  <si>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</si>
  <si>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</si>
  <si>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</si>
  <si>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</si>
  <si>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</si>
  <si>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</si>
  <si>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</si>
  <si>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</si>
  <si>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</si>
  <si>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</si>
  <si>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</si>
  <si>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</si>
  <si>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</si>
  <si>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</si>
  <si>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</si>
  <si>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</si>
  <si>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</si>
  <si>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</si>
  <si>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</si>
  <si>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</si>
  <si>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</si>
  <si>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</si>
  <si>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</si>
  <si>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</si>
  <si>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</si>
  <si>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</si>
  <si>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</si>
  <si>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</si>
  <si>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</si>
  <si>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</si>
  <si>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</si>
  <si>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</si>
  <si>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</si>
  <si>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</si>
  <si>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</si>
  <si>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</si>
  <si>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</si>
  <si>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</si>
  <si>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</si>
  <si>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</si>
  <si>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</si>
  <si>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</si>
  <si>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</si>
  <si>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</si>
  <si>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</si>
  <si>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</si>
  <si>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</si>
  <si>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</si>
  <si>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</si>
  <si>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</si>
  <si>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</si>
  <si>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</si>
  <si>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</si>
  <si>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</si>
  <si>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</si>
  <si>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</si>
  <si>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</si>
  <si>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</si>
  <si>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</si>
  <si>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</si>
  <si>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</si>
  <si>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</si>
  <si>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</si>
  <si>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</si>
  <si>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</si>
  <si>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</si>
  <si>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</si>
  <si>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</si>
  <si>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</si>
  <si>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</si>
  <si>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</si>
  <si>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</si>
  <si>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</si>
  <si>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</si>
  <si>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</si>
  <si>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</si>
  <si>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</si>
  <si>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</si>
  <si>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</si>
  <si>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</si>
  <si>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</si>
  <si>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</si>
  <si>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</si>
  <si>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</si>
  <si>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</si>
  <si>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</si>
  <si>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</si>
  <si>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</si>
  <si>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</si>
  <si>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</si>
  <si>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</si>
  <si>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</si>
  <si>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</si>
  <si>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</si>
  <si>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</si>
  <si>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</si>
  <si>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</si>
  <si>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</si>
  <si>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</si>
  <si>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</si>
  <si>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</si>
  <si>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</si>
  <si>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</si>
  <si>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</si>
  <si>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</si>
  <si>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</si>
  <si>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</si>
  <si>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</si>
  <si>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</si>
  <si>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</si>
  <si>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</si>
  <si>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</si>
  <si>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</si>
  <si>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</si>
  <si>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</si>
  <si>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</si>
  <si>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</si>
  <si>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</si>
  <si>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</si>
  <si>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</si>
  <si>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</si>
  <si>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</si>
  <si>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</si>
  <si>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</si>
  <si>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</si>
  <si>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</si>
  <si>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</si>
  <si>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</si>
  <si>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</si>
  <si>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</si>
  <si>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</si>
  <si>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</si>
  <si>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</si>
  <si>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</si>
  <si>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</si>
  <si>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</si>
  <si>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</si>
  <si>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</si>
  <si>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</si>
  <si>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</si>
  <si>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</si>
  <si>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</si>
  <si>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</si>
  <si>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</si>
  <si>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</si>
  <si>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</si>
  <si>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</si>
  <si>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</si>
  <si>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</si>
  <si>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</si>
  <si>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</si>
  <si>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</si>
  <si>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</si>
  <si>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</si>
  <si>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</si>
  <si>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</si>
  <si>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</si>
  <si>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</si>
  <si>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</si>
  <si>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</si>
  <si>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</si>
  <si>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</si>
  <si>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</si>
  <si>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</si>
  <si>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</si>
  <si>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</si>
  <si>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</si>
  <si>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</si>
  <si>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</si>
  <si>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</si>
  <si>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</si>
  <si>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</si>
  <si>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</si>
  <si>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</si>
  <si>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</si>
  <si>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</si>
  <si>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</si>
  <si>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</si>
  <si>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</si>
  <si>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</si>
  <si>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</si>
  <si>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</si>
  <si>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</si>
  <si>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</si>
  <si>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</si>
  <si>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</si>
  <si>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</si>
  <si>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</si>
  <si>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</si>
  <si>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</si>
  <si>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</si>
  <si>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</si>
  <si>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</si>
  <si>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</si>
  <si>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</si>
  <si>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</si>
  <si>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</si>
  <si>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</si>
  <si>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</si>
  <si>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</si>
  <si>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</si>
  <si>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</si>
  <si>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</si>
  <si>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</si>
  <si>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</si>
  <si>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</si>
  <si>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</si>
  <si>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</si>
  <si>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</si>
  <si>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</si>
  <si>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</si>
  <si>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</si>
  <si>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</si>
  <si>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</si>
  <si>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</si>
  <si>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</si>
  <si>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</si>
  <si>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</si>
  <si>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</si>
  <si>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</si>
  <si>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</si>
  <si>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</si>
  <si>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</si>
  <si>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</si>
  <si>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</si>
  <si>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</si>
  <si>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</si>
  <si>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</si>
  <si>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</si>
  <si>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</si>
  <si>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</si>
  <si>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</si>
  <si>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</si>
  <si>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</si>
  <si>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</si>
  <si>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</si>
  <si>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</si>
  <si>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</si>
  <si>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</si>
  <si>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</si>
  <si>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</si>
  <si>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</si>
  <si>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</si>
  <si>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</si>
  <si>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</si>
  <si>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</si>
  <si>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</si>
  <si>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</si>
  <si>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</si>
  <si>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</si>
  <si>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</si>
  <si>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</si>
  <si>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</si>
  <si>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</si>
  <si>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</si>
  <si>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</si>
  <si>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</si>
  <si>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</si>
  <si>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</si>
  <si>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</si>
  <si>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</si>
  <si>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</si>
  <si>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</si>
  <si>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</si>
  <si>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</si>
  <si>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</si>
  <si>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</si>
  <si>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</si>
  <si>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</si>
  <si>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</si>
  <si>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</si>
  <si>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</si>
  <si>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</si>
  <si>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</si>
  <si>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</si>
  <si>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</si>
  <si>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</si>
  <si>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</si>
  <si>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</si>
  <si>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</si>
  <si>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</si>
  <si>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</si>
  <si>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</si>
  <si>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</si>
  <si>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</si>
  <si>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</si>
  <si>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</si>
  <si>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</si>
  <si>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</si>
  <si>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</si>
  <si>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</si>
  <si>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</si>
  <si>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</si>
  <si>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</si>
  <si>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</si>
  <si>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</si>
  <si>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</si>
  <si>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</si>
  <si>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</si>
  <si>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</si>
  <si>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</si>
  <si>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</si>
  <si>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</si>
  <si>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</si>
  <si>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</si>
  <si>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</si>
  <si>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</si>
  <si>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</si>
  <si>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</si>
  <si>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</si>
  <si>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</si>
  <si>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</si>
  <si>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</si>
  <si>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</si>
  <si>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</si>
  <si>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</si>
  <si>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</si>
  <si>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</si>
  <si>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</si>
  <si>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</si>
  <si>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</si>
  <si>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</si>
  <si>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</si>
  <si>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</si>
  <si>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</si>
  <si>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</si>
  <si>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</si>
  <si>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</si>
  <si>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</si>
  <si>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</si>
  <si>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</si>
  <si>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</si>
  <si>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</si>
  <si>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</si>
  <si>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</si>
  <si>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</si>
  <si>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</si>
  <si>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</si>
  <si>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</si>
  <si>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</si>
  <si>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</si>
  <si>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</si>
  <si>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</si>
  <si>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</si>
  <si>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</si>
  <si>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</si>
  <si>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</si>
  <si>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</si>
  <si>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</si>
  <si>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</si>
  <si>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</si>
  <si>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</si>
  <si>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</si>
  <si>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</si>
  <si>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</si>
  <si>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</si>
  <si>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</si>
  <si>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</si>
  <si>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</si>
  <si>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</si>
  <si>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</si>
  <si>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</si>
  <si>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</si>
  <si>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</si>
  <si>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</si>
  <si>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</si>
  <si>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</si>
  <si>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</si>
  <si>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</si>
  <si>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</si>
  <si>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</si>
  <si>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</si>
  <si>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</si>
  <si>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</si>
  <si>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</si>
  <si>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</si>
  <si>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</si>
  <si>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</si>
  <si>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</si>
  <si>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</si>
  <si>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</si>
  <si>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</si>
  <si>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</si>
  <si>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</si>
  <si>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</si>
  <si>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</si>
  <si>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</si>
  <si>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</si>
  <si>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</si>
  <si>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</si>
  <si>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</si>
  <si>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</si>
  <si>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</si>
  <si>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</si>
  <si>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</si>
  <si>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</si>
  <si>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</si>
  <si>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</si>
  <si>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</si>
  <si>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</si>
  <si>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</si>
  <si>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</si>
  <si>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</si>
  <si>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</si>
  <si>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</si>
  <si>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</si>
  <si>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</si>
  <si>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</si>
  <si>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</si>
  <si>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</si>
  <si>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</si>
  <si>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</si>
  <si>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</si>
  <si>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</si>
  <si>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</si>
  <si>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</si>
  <si>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</si>
  <si>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</si>
  <si>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</si>
  <si>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</si>
  <si>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</si>
  <si>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</si>
  <si>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</si>
  <si>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</si>
  <si>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</si>
  <si>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</si>
  <si>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</si>
  <si>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</si>
  <si>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</si>
  <si>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</si>
  <si>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</si>
  <si>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</si>
  <si>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</si>
  <si>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</si>
  <si>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</si>
  <si>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</si>
  <si>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</si>
  <si>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</si>
  <si>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</si>
  <si>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</si>
  <si>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</si>
  <si>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</si>
  <si>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</si>
  <si>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</si>
  <si>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</si>
  <si>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</si>
  <si>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</si>
  <si>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</si>
  <si>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</si>
  <si>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</si>
  <si>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</si>
  <si>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</si>
  <si>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</si>
  <si>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</si>
  <si>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</si>
  <si>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</si>
  <si>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</si>
  <si>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</si>
  <si>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</si>
  <si>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</si>
  <si>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</si>
  <si>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</si>
  <si>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</si>
  <si>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</si>
  <si>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</si>
  <si>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</si>
  <si>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</si>
  <si>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</si>
  <si>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</si>
  <si>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</si>
  <si>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</si>
  <si>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</si>
  <si>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</si>
  <si>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</si>
  <si>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</si>
  <si>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</si>
  <si>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</si>
  <si>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</si>
  <si>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</si>
  <si>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</si>
  <si>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</si>
  <si>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</si>
  <si>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</si>
  <si>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</si>
  <si>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</si>
  <si>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</si>
  <si>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</si>
  <si>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</si>
  <si>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</si>
  <si>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</si>
  <si>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</si>
  <si>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</si>
  <si>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</si>
  <si>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</si>
  <si>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</si>
  <si>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</si>
  <si>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</si>
  <si>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</si>
  <si>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</si>
  <si>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</si>
  <si>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</si>
  <si>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</si>
  <si>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</si>
  <si>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</si>
  <si>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</si>
  <si>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</si>
  <si>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</si>
  <si>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</si>
  <si>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</si>
  <si>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</si>
  <si>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</si>
  <si>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</si>
  <si>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</si>
  <si>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</si>
  <si>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</si>
  <si>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</si>
  <si>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</si>
  <si>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</si>
  <si>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</si>
  <si>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</si>
  <si>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</si>
  <si>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</si>
  <si>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</si>
  <si>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</si>
  <si>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</si>
  <si>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</si>
  <si>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</si>
  <si>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</si>
  <si>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</si>
  <si>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</si>
  <si>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</si>
  <si>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</si>
  <si>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</si>
  <si>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</si>
  <si>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</si>
  <si>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</si>
  <si>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</si>
  <si>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</si>
  <si>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</si>
  <si>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</si>
  <si>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</si>
  <si>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</si>
  <si>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</si>
  <si>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</si>
  <si>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</si>
  <si>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</si>
  <si>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</si>
  <si>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</si>
  <si>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</si>
  <si>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</si>
  <si>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</si>
  <si>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</si>
  <si>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</si>
  <si>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</si>
  <si>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</si>
  <si>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</si>
  <si>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</si>
  <si>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</si>
  <si>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</si>
  <si>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</si>
  <si>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</si>
  <si>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</si>
  <si>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</si>
  <si>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</si>
  <si>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</si>
  <si>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</si>
  <si>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</si>
  <si>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</si>
  <si>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</si>
  <si>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</si>
  <si>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</si>
  <si>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</si>
  <si>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</si>
  <si>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</si>
  <si>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</si>
  <si>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</si>
  <si>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</si>
  <si>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</si>
  <si>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</si>
  <si>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</si>
  <si>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</si>
  <si>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</si>
  <si>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</si>
  <si>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</si>
  <si>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</si>
  <si>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</si>
  <si>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</si>
  <si>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</si>
  <si>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</si>
  <si>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</si>
  <si>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</si>
  <si>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</si>
  <si>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</si>
  <si>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</si>
  <si>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</si>
  <si>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</si>
  <si>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</si>
  <si>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</si>
  <si>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</si>
  <si>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</si>
  <si>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</si>
  <si>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</si>
  <si>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</si>
  <si>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</si>
  <si>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</si>
  <si>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</si>
  <si>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</si>
  <si>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</si>
  <si>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</si>
  <si>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</si>
  <si>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</si>
  <si>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</si>
  <si>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</si>
  <si>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</si>
  <si>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</si>
  <si>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</si>
  <si>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</si>
  <si>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</si>
  <si>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</si>
  <si>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</si>
  <si>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</si>
  <si>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</si>
  <si>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</si>
  <si>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</si>
  <si>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</si>
  <si>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</si>
  <si>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</si>
  <si>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</si>
  <si>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</si>
  <si>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</si>
  <si>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</si>
  <si>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</si>
  <si>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</si>
  <si>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</si>
  <si>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</si>
  <si>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</si>
  <si>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</si>
  <si>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</si>
  <si>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</si>
  <si>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</si>
  <si>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</si>
  <si>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</si>
  <si>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</si>
  <si>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</si>
  <si>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</si>
  <si>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</si>
  <si>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</si>
  <si>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</si>
  <si>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</si>
  <si>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</si>
  <si>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</si>
  <si>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</si>
  <si>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</si>
  <si>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</si>
  <si>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</si>
  <si>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</si>
  <si>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</si>
  <si>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</si>
  <si>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</si>
  <si>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</si>
  <si>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</si>
  <si>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</si>
  <si>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</si>
  <si>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</si>
  <si>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</si>
  <si>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</si>
  <si>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</si>
  <si>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</si>
  <si>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</si>
  <si>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</si>
  <si>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</si>
  <si>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</si>
  <si>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</si>
  <si>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</si>
  <si>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</si>
  <si>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</si>
  <si>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</si>
  <si>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</si>
  <si>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</si>
  <si>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</si>
  <si>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</si>
  <si>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</si>
  <si>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</si>
  <si>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</si>
  <si>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</si>
  <si>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</si>
  <si>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</si>
  <si>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</si>
  <si>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</si>
  <si>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</si>
  <si>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</si>
  <si>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</si>
  <si>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</si>
  <si>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</si>
  <si>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</si>
  <si>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</si>
  <si>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</si>
  <si>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</si>
  <si>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</si>
  <si>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</si>
  <si>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</si>
  <si>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</si>
  <si>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</si>
  <si>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</si>
  <si>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</si>
  <si>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</si>
  <si>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</si>
  <si>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</si>
  <si>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</si>
  <si>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</si>
  <si>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</si>
  <si>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</si>
  <si>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</si>
  <si>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</si>
  <si>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</si>
  <si>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</si>
  <si>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</si>
  <si>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</si>
  <si>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</si>
  <si>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</si>
  <si>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</si>
  <si>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</si>
  <si>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</si>
  <si>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</si>
  <si>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</si>
  <si>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</si>
  <si>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</si>
  <si>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</si>
  <si>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</si>
  <si>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</si>
  <si>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</si>
  <si>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</si>
  <si>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</si>
  <si>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</si>
  <si>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</si>
  <si>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</si>
  <si>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</si>
  <si>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</si>
  <si>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</si>
  <si>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</si>
  <si>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</si>
  <si>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</si>
  <si>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</si>
  <si>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</si>
  <si>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</si>
  <si>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</si>
  <si>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</si>
  <si>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</si>
  <si>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</si>
  <si>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</si>
  <si>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</si>
  <si>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</si>
  <si>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</si>
  <si>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</si>
  <si>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</si>
  <si>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</si>
  <si>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</si>
  <si>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</si>
  <si>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</si>
  <si>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</si>
  <si>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</si>
  <si>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</si>
  <si>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</si>
  <si>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</si>
  <si>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</si>
  <si>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</si>
  <si>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</si>
  <si>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</si>
  <si>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</si>
  <si>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</si>
  <si>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</si>
  <si>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</si>
  <si>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</si>
  <si>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</si>
  <si>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</si>
  <si>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</si>
  <si>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</si>
  <si>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</si>
  <si>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</si>
  <si>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</si>
  <si>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</si>
  <si>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</si>
  <si>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</si>
  <si>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</si>
  <si>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</si>
  <si>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</si>
  <si>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</si>
  <si>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</si>
  <si>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</si>
  <si>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</si>
  <si>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</si>
  <si>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</si>
  <si>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</si>
  <si>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</si>
  <si>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</si>
  <si>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</si>
  <si>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</si>
  <si>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</si>
  <si>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</si>
  <si>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</si>
  <si>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</si>
  <si>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</si>
  <si>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</si>
  <si>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</si>
  <si>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</si>
  <si>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</si>
  <si>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</si>
  <si>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</si>
  <si>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</si>
  <si>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</si>
  <si>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</si>
  <si>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</si>
  <si>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</si>
  <si>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</si>
  <si>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</si>
  <si>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</si>
  <si>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</si>
  <si>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</si>
  <si>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</si>
  <si>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</si>
  <si>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</si>
  <si>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</si>
  <si>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</si>
  <si>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</si>
  <si>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</si>
  <si>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</si>
  <si>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</si>
  <si>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</si>
  <si>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</si>
  <si>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</si>
  <si>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</si>
  <si>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</si>
  <si>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</si>
  <si>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</si>
  <si>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</si>
  <si>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</si>
  <si>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</si>
  <si>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</si>
  <si>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</si>
  <si>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</si>
  <si>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</si>
  <si>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</si>
  <si>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</si>
  <si>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</si>
  <si>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</si>
  <si>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</si>
  <si>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</si>
  <si>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</si>
  <si>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</si>
  <si>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</si>
  <si>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</si>
  <si>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</si>
  <si>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</si>
  <si>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</si>
  <si>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</si>
  <si>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</si>
  <si>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</si>
  <si>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</si>
  <si>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</si>
  <si>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</si>
  <si>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</si>
  <si>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</si>
  <si>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</si>
  <si>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</si>
  <si>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</si>
  <si>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</si>
  <si>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</si>
  <si>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</si>
  <si>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</si>
  <si>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</si>
  <si>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</si>
  <si>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</si>
  <si>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</si>
  <si>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</si>
  <si>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</si>
  <si>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</si>
  <si>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</si>
  <si>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</si>
  <si>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</si>
  <si>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</si>
  <si>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</si>
  <si>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</si>
  <si>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</si>
  <si>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</si>
  <si>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</si>
  <si>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</si>
  <si>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</si>
  <si>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</si>
  <si>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</si>
  <si>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</si>
  <si>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</si>
  <si>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</si>
  <si>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</si>
  <si>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</si>
  <si>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</si>
  <si>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</si>
  <si>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</si>
  <si>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</si>
  <si>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</si>
  <si>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</si>
  <si>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</si>
  <si>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</si>
  <si>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</si>
  <si>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</si>
  <si>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</si>
  <si>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</si>
  <si>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</si>
  <si>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</si>
  <si>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</si>
  <si>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</si>
  <si>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</si>
  <si>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</si>
  <si>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</si>
  <si>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</si>
  <si>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</si>
  <si>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</si>
  <si>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</si>
  <si>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</si>
  <si>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</si>
  <si>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</si>
  <si>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</si>
  <si>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</si>
  <si>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</si>
  <si>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</si>
  <si>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</si>
  <si>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</si>
  <si>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</si>
  <si>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</si>
  <si>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</si>
  <si>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</si>
  <si>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</si>
  <si>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</si>
  <si>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</si>
  <si>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</si>
  <si>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</si>
  <si>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</si>
  <si>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</si>
  <si>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</si>
  <si>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</si>
  <si>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</si>
  <si>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</si>
  <si>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</si>
  <si>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</si>
  <si>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</si>
  <si>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</si>
  <si>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</si>
  <si>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</si>
  <si>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</si>
  <si>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</si>
  <si>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</si>
  <si>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</si>
  <si>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</si>
  <si>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</si>
  <si>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</si>
  <si>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</si>
  <si>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</si>
  <si>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</si>
  <si>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</si>
  <si>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</si>
  <si>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</si>
  <si>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</si>
  <si>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</si>
  <si>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</si>
  <si>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</si>
  <si>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</si>
  <si>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</si>
  <si>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</si>
  <si>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</si>
  <si>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</si>
  <si>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</si>
  <si>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</si>
  <si>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</si>
  <si>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</si>
  <si>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</si>
  <si>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</si>
  <si>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</si>
  <si>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</si>
  <si>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</si>
  <si>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</si>
  <si>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</si>
  <si>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</si>
  <si>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</si>
  <si>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</si>
  <si>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</si>
  <si>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</si>
  <si>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</si>
  <si>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</si>
  <si>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</si>
  <si>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</si>
  <si>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</si>
  <si>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</si>
  <si>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</si>
  <si>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</si>
  <si>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</si>
  <si>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</si>
  <si>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</si>
  <si>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</si>
  <si>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</si>
  <si>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</si>
  <si>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</si>
  <si>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</si>
  <si>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</si>
  <si>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</si>
  <si>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</si>
  <si>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</si>
  <si>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</si>
  <si>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</si>
  <si>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</si>
  <si>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</si>
  <si>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</si>
  <si>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</si>
  <si>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</si>
  <si>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</si>
  <si>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</si>
  <si>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</si>
  <si>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</si>
  <si>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</si>
  <si>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</si>
  <si>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</si>
  <si>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</si>
  <si>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</si>
  <si>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</si>
  <si>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</si>
  <si>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</si>
  <si>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</si>
  <si>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</si>
  <si>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</si>
  <si>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</si>
  <si>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</si>
  <si>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</si>
  <si>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</si>
  <si>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</si>
  <si>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</si>
  <si>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</si>
  <si>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</si>
  <si>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</si>
  <si>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</si>
  <si>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</si>
  <si>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</si>
  <si>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</si>
  <si>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</si>
  <si>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</si>
  <si>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</si>
  <si>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</si>
  <si>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</si>
  <si>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</si>
  <si>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</si>
  <si>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</si>
  <si>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</si>
  <si>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</si>
  <si>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</si>
  <si>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</si>
  <si>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</si>
  <si>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</si>
  <si>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</si>
  <si>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</si>
  <si>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</si>
  <si>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</si>
  <si>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</si>
  <si>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</si>
  <si>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</si>
  <si>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</si>
  <si>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</si>
  <si>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</si>
  <si>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</si>
  <si>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</si>
  <si>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</si>
  <si>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</si>
  <si>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</si>
  <si>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</si>
  <si>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</si>
  <si>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</si>
  <si>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</si>
  <si>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</si>
  <si>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</si>
  <si>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</si>
  <si>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</si>
  <si>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</si>
  <si>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</si>
  <si>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</si>
  <si>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</si>
  <si>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</si>
  <si>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</si>
  <si>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</si>
  <si>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</si>
  <si>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</si>
  <si>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</si>
  <si>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</si>
  <si>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</si>
  <si>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</si>
  <si>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</si>
  <si>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</si>
  <si>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</si>
  <si>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</si>
  <si>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</si>
  <si>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</si>
  <si>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</si>
  <si>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</si>
  <si>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</si>
  <si>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</si>
  <si>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</si>
  <si>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</si>
  <si>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</si>
  <si>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</si>
  <si>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</si>
  <si>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</si>
  <si>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</si>
  <si>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</si>
  <si>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</si>
  <si>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</si>
  <si>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</si>
  <si>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</si>
  <si>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</si>
  <si>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</si>
  <si>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</si>
  <si>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</si>
  <si>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</si>
  <si>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</si>
  <si>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</si>
  <si>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</si>
  <si>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</si>
  <si>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</si>
  <si>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</si>
  <si>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</si>
  <si>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</si>
  <si>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</si>
  <si>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</si>
  <si>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</si>
  <si>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</si>
  <si>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</si>
  <si>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</si>
  <si>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</si>
  <si>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</si>
  <si>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</si>
  <si>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</si>
  <si>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</si>
  <si>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</si>
  <si>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</si>
  <si>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</si>
  <si>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</si>
  <si>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</si>
  <si>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</si>
  <si>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</si>
  <si>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</si>
  <si>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</si>
  <si>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</si>
  <si>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</si>
  <si>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</si>
  <si>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</si>
  <si>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</si>
  <si>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</si>
  <si>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</si>
  <si>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</si>
  <si>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</si>
  <si>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</si>
  <si>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</si>
  <si>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</si>
  <si>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</si>
  <si>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</si>
  <si>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</si>
  <si>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</si>
  <si>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</si>
  <si>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</si>
  <si>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</si>
  <si>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</si>
  <si>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</si>
  <si>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</si>
  <si>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</si>
  <si>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</si>
  <si>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</si>
  <si>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</si>
  <si>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</si>
  <si>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</si>
  <si>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</si>
  <si>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</si>
  <si>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</si>
  <si>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</si>
  <si>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</si>
  <si>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</si>
  <si>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</si>
  <si>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</si>
  <si>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</si>
  <si>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</si>
  <si>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</si>
  <si>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</si>
  <si>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</si>
  <si>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</si>
  <si>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</si>
  <si>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</si>
  <si>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</si>
  <si>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</si>
  <si>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</si>
  <si>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</si>
  <si>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</si>
  <si>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</si>
  <si>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</si>
  <si>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</si>
  <si>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</si>
  <si>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</si>
  <si>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</si>
  <si>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</si>
  <si>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</si>
  <si>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</si>
  <si>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</si>
  <si>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</si>
  <si>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</si>
  <si>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</si>
  <si>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</si>
  <si>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</si>
  <si>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</si>
  <si>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</si>
  <si>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</si>
  <si>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</si>
  <si>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</si>
  <si>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</si>
  <si>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</si>
  <si>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</si>
  <si>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</si>
  <si>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</si>
  <si>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</si>
  <si>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</si>
  <si>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</si>
  <si>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</si>
  <si>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</si>
  <si>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</si>
  <si>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</si>
  <si>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</si>
  <si>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</si>
  <si>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</si>
  <si>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</si>
  <si>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</si>
  <si>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</si>
  <si>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</si>
  <si>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</si>
  <si>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</si>
  <si>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</si>
  <si>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</si>
  <si>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</si>
  <si>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</si>
  <si>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</si>
  <si>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</si>
  <si>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</si>
  <si>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</si>
  <si>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</si>
  <si>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</si>
  <si>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</si>
  <si>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</si>
  <si>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</si>
  <si>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</si>
  <si>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</si>
  <si>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</si>
  <si>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</si>
  <si>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</si>
  <si>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</si>
  <si>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</si>
  <si>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</si>
  <si>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</si>
  <si>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</si>
  <si>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</si>
  <si>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</si>
  <si>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</si>
  <si>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</si>
  <si>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</si>
  <si>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</si>
  <si>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</si>
  <si>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</si>
  <si>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</si>
  <si>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</si>
  <si>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</si>
  <si>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</si>
  <si>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</si>
  <si>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</si>
  <si>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</si>
  <si>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</si>
  <si>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</si>
  <si>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</si>
  <si>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</si>
  <si>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</si>
  <si>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</si>
  <si>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</si>
  <si>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</si>
  <si>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</si>
  <si>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</si>
  <si>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</si>
  <si>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</si>
  <si>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</si>
  <si>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</si>
  <si>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</si>
  <si>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</si>
  <si>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</si>
  <si>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</si>
  <si>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</si>
  <si>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</si>
  <si>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</si>
  <si>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</si>
  <si>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</si>
  <si>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</si>
  <si>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</si>
  <si>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</si>
  <si>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</si>
  <si>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</si>
  <si>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</si>
  <si>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</si>
  <si>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</si>
  <si>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</si>
  <si>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</si>
  <si>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</si>
  <si>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</si>
  <si>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</si>
  <si>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</si>
  <si>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</si>
  <si>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</si>
  <si>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</si>
  <si>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</si>
  <si>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</si>
  <si>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</si>
  <si>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</si>
  <si>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</si>
  <si>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</si>
  <si>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</si>
  <si>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</si>
  <si>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</si>
  <si>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</si>
  <si>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</si>
  <si>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</si>
  <si>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</si>
  <si>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</si>
  <si>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</si>
  <si>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</si>
  <si>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</si>
  <si>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</si>
  <si>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</si>
  <si>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</si>
  <si>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</si>
  <si>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</si>
  <si>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</si>
  <si>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</si>
  <si>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</si>
  <si>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</si>
  <si>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</si>
  <si>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</si>
  <si>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</si>
  <si>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</si>
  <si>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</si>
  <si>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</si>
  <si>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</si>
  <si>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</si>
  <si>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</si>
  <si>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</si>
  <si>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</si>
  <si>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</si>
  <si>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</si>
  <si>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</si>
  <si>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</si>
  <si>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</si>
  <si>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</si>
  <si>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</si>
  <si>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</si>
  <si>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</si>
  <si>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</si>
  <si>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</si>
  <si>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</si>
  <si>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</si>
  <si>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</si>
  <si>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</si>
  <si>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</si>
  <si>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</si>
  <si>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</si>
  <si>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</si>
  <si>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</si>
  <si>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</si>
  <si>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</si>
  <si>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</si>
  <si>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</si>
  <si>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</si>
  <si>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</si>
  <si>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</si>
  <si>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</si>
  <si>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</si>
  <si>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</si>
  <si>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</si>
  <si>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</si>
  <si>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</si>
  <si>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</si>
  <si>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</si>
  <si>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</si>
  <si>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</si>
  <si>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</si>
  <si>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</si>
  <si>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</si>
  <si>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</si>
  <si>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</si>
  <si>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</si>
  <si>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</si>
  <si>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</si>
  <si>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</si>
  <si>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</si>
  <si>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</si>
  <si>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</si>
  <si>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</si>
  <si>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</si>
  <si>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</si>
  <si>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</si>
  <si>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</si>
  <si>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</si>
  <si>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</si>
  <si>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</si>
  <si>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</si>
  <si>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</si>
  <si>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</si>
  <si>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</si>
  <si>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</si>
  <si>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</si>
  <si>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</si>
  <si>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</si>
  <si>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</si>
  <si>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</si>
  <si>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</si>
  <si>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</si>
  <si>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</si>
  <si>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</si>
  <si>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</si>
  <si>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</si>
  <si>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</si>
  <si>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</si>
  <si>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</si>
  <si>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</si>
  <si>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</si>
  <si>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</si>
  <si>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</si>
  <si>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</si>
  <si>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</si>
  <si>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</si>
  <si>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</si>
  <si>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</si>
  <si>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</si>
  <si>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</si>
  <si>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</si>
  <si>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</si>
  <si>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</si>
  <si>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</si>
  <si>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</si>
  <si>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</si>
  <si>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</si>
  <si>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</si>
  <si>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</si>
  <si>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</si>
  <si>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</si>
  <si>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</si>
  <si>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</si>
  <si>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</si>
  <si>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</si>
  <si>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</si>
  <si>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</si>
  <si>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</si>
  <si>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</si>
  <si>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</si>
  <si>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</si>
  <si>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</si>
  <si>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</si>
  <si>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</si>
  <si>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</si>
  <si>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</si>
  <si>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</si>
  <si>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</si>
  <si>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</si>
  <si>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</si>
  <si>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</si>
  <si>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</si>
  <si>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</si>
  <si>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</si>
  <si>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</si>
  <si>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</si>
  <si>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</si>
  <si>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</si>
  <si>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</si>
  <si>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</si>
  <si>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</si>
  <si>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</si>
  <si>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</si>
  <si>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</si>
  <si>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</si>
  <si>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</si>
  <si>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</si>
  <si>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</si>
  <si>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</si>
  <si>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</si>
  <si>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</si>
  <si>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</si>
  <si>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</si>
  <si>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</si>
  <si>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</si>
  <si>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</si>
  <si>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</si>
  <si>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</si>
  <si>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</si>
  <si>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</si>
  <si>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</si>
  <si>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</si>
  <si>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</si>
  <si>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</si>
  <si>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</si>
  <si>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</si>
  <si>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</si>
  <si>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</si>
  <si>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</si>
  <si>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</si>
  <si>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</si>
  <si>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</si>
  <si>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</si>
  <si>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</si>
  <si>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</si>
  <si>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</si>
  <si>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</si>
  <si>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</si>
  <si>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</si>
  <si>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</si>
  <si>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</si>
  <si>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</si>
  <si>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</si>
  <si>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</si>
  <si>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</si>
  <si>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</si>
  <si>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</si>
  <si>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</si>
  <si>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</si>
  <si>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</si>
  <si>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</si>
  <si>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</si>
  <si>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</si>
  <si>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</si>
  <si>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</si>
  <si>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</si>
  <si>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</si>
  <si>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</si>
  <si>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</si>
  <si>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</si>
  <si>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</si>
  <si>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</si>
  <si>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</si>
  <si>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</si>
  <si>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</si>
  <si>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</si>
  <si>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</si>
  <si>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</si>
  <si>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</si>
  <si>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</si>
  <si>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</si>
  <si>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</si>
  <si>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</si>
  <si>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</si>
  <si>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</si>
  <si>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</si>
  <si>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</si>
  <si>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</si>
  <si>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</si>
  <si>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</si>
  <si>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</si>
  <si>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</si>
  <si>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</si>
  <si>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</si>
  <si>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</si>
  <si>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</si>
  <si>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</si>
  <si>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</si>
  <si>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</si>
  <si>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</si>
  <si>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</si>
  <si>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</si>
  <si>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</si>
  <si>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</si>
  <si>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</si>
  <si>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</si>
  <si>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</si>
  <si>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</si>
  <si>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</si>
  <si>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</si>
  <si>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</si>
  <si>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</si>
  <si>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</si>
  <si>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</si>
  <si>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</si>
  <si>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</si>
  <si>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</si>
  <si>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</si>
  <si>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</si>
  <si>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</si>
  <si>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</si>
  <si>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</si>
  <si>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</si>
  <si>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</si>
  <si>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</si>
  <si>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</si>
  <si>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</si>
  <si>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</si>
  <si>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</si>
  <si>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</si>
  <si>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</si>
  <si>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</si>
  <si>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</si>
  <si>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</si>
  <si>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</si>
  <si>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</si>
  <si>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</si>
  <si>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</si>
  <si>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</si>
  <si>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</si>
  <si>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</si>
  <si>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</si>
  <si>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</si>
  <si>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</si>
  <si>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</si>
  <si>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</si>
  <si>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</si>
  <si>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</si>
  <si>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</si>
  <si>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</si>
  <si>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</si>
  <si>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</si>
  <si>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</si>
  <si>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</si>
  <si>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</si>
  <si>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</si>
  <si>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</si>
  <si>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</si>
  <si>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</si>
  <si>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</si>
  <si>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</si>
  <si>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</si>
  <si>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</si>
  <si>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</si>
  <si>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</si>
  <si>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</si>
  <si>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</si>
  <si>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</si>
  <si>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</si>
  <si>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</si>
  <si>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</si>
  <si>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</si>
  <si>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</si>
  <si>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</si>
  <si>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</si>
  <si>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</si>
  <si>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</si>
  <si>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</si>
  <si>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</si>
  <si>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</si>
  <si>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</si>
  <si>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</si>
  <si>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</si>
  <si>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</si>
  <si>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</si>
  <si>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</si>
  <si>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</si>
  <si>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</si>
  <si>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</si>
  <si>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</si>
  <si>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</si>
  <si>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</si>
  <si>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</si>
  <si>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</si>
  <si>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</si>
  <si>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</si>
  <si>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</si>
  <si>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</si>
  <si>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</si>
  <si>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</si>
  <si>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</si>
  <si>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</si>
  <si>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</si>
  <si>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</si>
  <si>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</si>
  <si>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</si>
  <si>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</si>
  <si>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</si>
  <si>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</si>
  <si>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</si>
  <si>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</si>
  <si>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</si>
  <si>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</si>
  <si>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</si>
  <si>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</si>
  <si>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</si>
  <si>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</si>
  <si>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</si>
  <si>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</si>
  <si>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</si>
  <si>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</si>
  <si>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</si>
  <si>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</si>
  <si>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</si>
  <si>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</si>
  <si>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</si>
  <si>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</si>
  <si>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</si>
  <si>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</si>
  <si>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</si>
  <si>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</si>
  <si>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</si>
  <si>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</si>
  <si>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</si>
  <si>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</si>
  <si>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</si>
  <si>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</si>
  <si>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</si>
  <si>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</si>
  <si>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</si>
  <si>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</si>
  <si>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</si>
  <si>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</si>
  <si>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</si>
  <si>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</si>
  <si>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</si>
  <si>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</si>
  <si>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</si>
  <si>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</si>
  <si>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</si>
  <si>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</si>
  <si>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</si>
  <si>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</si>
  <si>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</si>
  <si>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</si>
  <si>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</si>
  <si>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</si>
  <si>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</si>
  <si>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</si>
  <si>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</si>
  <si>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</si>
  <si>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</si>
  <si>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</si>
  <si>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</si>
  <si>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</si>
  <si>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</si>
  <si>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</si>
  <si>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</si>
  <si>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</si>
  <si>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</si>
  <si>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</si>
  <si>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</si>
  <si>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</si>
  <si>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</si>
  <si>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</si>
  <si>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</si>
  <si>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</si>
  <si>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</si>
  <si>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</si>
  <si>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</si>
  <si>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</si>
  <si>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</si>
  <si>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</si>
  <si>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</si>
  <si>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</si>
  <si>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</si>
  <si>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</si>
  <si>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</si>
  <si>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</si>
  <si>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</si>
  <si>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</si>
  <si>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</si>
  <si>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</si>
  <si>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</si>
  <si>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</si>
  <si>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</si>
  <si>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</si>
  <si>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</si>
  <si>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</si>
  <si>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</si>
  <si>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</si>
  <si>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</si>
  <si>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</si>
  <si>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</si>
  <si>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</si>
  <si>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</si>
  <si>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</si>
  <si>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</si>
  <si>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</si>
  <si>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</si>
  <si>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</si>
  <si>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</si>
  <si>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</si>
  <si>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</si>
  <si>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</si>
  <si>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</si>
  <si>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</si>
  <si>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</si>
  <si>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</si>
  <si>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</si>
  <si>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</si>
  <si>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</si>
  <si>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</si>
  <si>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</si>
  <si>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</si>
  <si>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</si>
  <si>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</si>
  <si>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</si>
  <si>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</si>
  <si>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</si>
  <si>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</si>
  <si>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</si>
  <si>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</si>
  <si>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</si>
  <si>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</si>
  <si>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</si>
  <si>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</si>
  <si>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</si>
  <si>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</si>
  <si>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</si>
  <si>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</si>
  <si>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</si>
  <si>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</si>
  <si>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</si>
  <si>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</si>
  <si>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</si>
  <si>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</si>
  <si>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</si>
  <si>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</si>
  <si>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</si>
  <si>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</si>
  <si>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</si>
  <si>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</si>
  <si>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</si>
  <si>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</si>
  <si>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</si>
  <si>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</si>
  <si>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</si>
  <si>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</si>
  <si>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</si>
  <si>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</si>
  <si>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</si>
  <si>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</si>
  <si>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</si>
  <si>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</si>
  <si>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</si>
  <si>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</si>
  <si>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</si>
  <si>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</si>
  <si>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</si>
  <si>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</si>
  <si>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</si>
  <si>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</si>
  <si>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</si>
  <si>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</si>
  <si>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</si>
  <si>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</si>
  <si>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</si>
  <si>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</si>
  <si>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</si>
  <si>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</si>
  <si>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</si>
  <si>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</si>
  <si>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</si>
  <si>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</si>
  <si>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</si>
  <si>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</si>
  <si>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</si>
  <si>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</si>
  <si>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</si>
  <si>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</si>
  <si>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</si>
  <si>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</si>
  <si>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</si>
  <si>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</si>
  <si>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</si>
  <si>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</si>
  <si>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</si>
  <si>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</si>
  <si>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</si>
  <si>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</si>
  <si>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</si>
  <si>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</si>
  <si>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</si>
  <si>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</si>
  <si>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</si>
  <si>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</si>
  <si>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</si>
  <si>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</si>
  <si>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</si>
  <si>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</si>
  <si>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</si>
  <si>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</si>
  <si>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</si>
  <si>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</si>
  <si>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</si>
  <si>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</si>
  <si>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</si>
  <si>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</si>
  <si>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</si>
  <si>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</si>
  <si>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</si>
  <si>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</si>
  <si>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</si>
  <si>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</si>
  <si>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</si>
  <si>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</si>
  <si>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</si>
  <si>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</si>
  <si>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</si>
  <si>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</si>
  <si>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</si>
  <si>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</si>
  <si>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</si>
  <si>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</si>
  <si>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</si>
  <si>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</si>
  <si>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</si>
  <si>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</si>
  <si>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</si>
  <si>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</si>
  <si>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</si>
  <si>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</si>
  <si>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</si>
  <si>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</si>
  <si>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</si>
  <si>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</si>
  <si>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</si>
  <si>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</si>
  <si>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</si>
  <si>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</si>
  <si>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</si>
  <si>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</si>
  <si>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</si>
  <si>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</si>
  <si>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</si>
  <si>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</si>
  <si>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</si>
  <si>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</si>
  <si>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</si>
  <si>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</si>
  <si>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</si>
  <si>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</si>
  <si>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</si>
  <si>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</si>
  <si>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</si>
  <si>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</si>
  <si>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</si>
  <si>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</si>
  <si>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</si>
  <si>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</si>
  <si>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</si>
  <si>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</si>
  <si>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</si>
  <si>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</si>
  <si>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</si>
  <si>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</si>
  <si>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</si>
  <si>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</si>
  <si>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</si>
  <si>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</si>
  <si>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</si>
  <si>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</si>
  <si>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</si>
  <si>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</si>
  <si>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</si>
  <si>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</si>
  <si>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</si>
  <si>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</si>
  <si>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</si>
  <si>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</si>
  <si>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</si>
  <si>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</si>
  <si>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</si>
  <si>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</si>
  <si>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</si>
  <si>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</si>
  <si>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</si>
  <si>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</si>
  <si>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</si>
  <si>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</si>
  <si>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</si>
  <si>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</si>
  <si>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</si>
  <si>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</si>
  <si>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</si>
  <si>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</si>
  <si>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</si>
  <si>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</si>
  <si>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</si>
  <si>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</si>
  <si>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</si>
  <si>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</si>
  <si>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</si>
  <si>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</si>
  <si>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</si>
  <si>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</si>
  <si>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</si>
  <si>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</si>
  <si>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</si>
  <si>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</si>
  <si>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</si>
  <si>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</si>
  <si>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</si>
  <si>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</si>
  <si>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</si>
  <si>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</si>
  <si>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</si>
  <si>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</si>
  <si>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</si>
  <si>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</si>
  <si>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</si>
  <si>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</si>
  <si>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</si>
  <si>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</si>
  <si>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</si>
  <si>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</si>
  <si>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</si>
  <si>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</si>
  <si>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</si>
  <si>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</si>
  <si>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</si>
  <si>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</si>
  <si>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</si>
  <si>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</si>
  <si>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</si>
  <si>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</si>
  <si>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</si>
  <si>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</si>
  <si>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</si>
  <si>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</si>
  <si>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</si>
  <si>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</si>
  <si>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</si>
  <si>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</si>
  <si>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</si>
  <si>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</si>
  <si>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</si>
  <si>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</si>
  <si>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</si>
  <si>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</si>
  <si>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</si>
  <si>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</si>
  <si>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</si>
  <si>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</si>
  <si>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</si>
  <si>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</si>
  <si>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</si>
  <si>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</si>
  <si>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</si>
  <si>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</si>
  <si>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</si>
  <si>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</si>
  <si>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</si>
  <si>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</si>
  <si>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</si>
  <si>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</si>
  <si>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</si>
  <si>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</si>
  <si>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</si>
  <si>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</si>
  <si>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</si>
  <si>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</si>
  <si>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</si>
  <si>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</si>
  <si>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</si>
  <si>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</si>
  <si>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</si>
  <si>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</si>
  <si>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</si>
  <si>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</si>
  <si>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</si>
  <si>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</si>
  <si>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</si>
  <si>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</si>
  <si>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</si>
  <si>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</si>
  <si>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</si>
  <si>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</si>
  <si>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</si>
  <si>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</si>
  <si>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</si>
  <si>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</si>
  <si>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</si>
  <si>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</si>
  <si>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</si>
  <si>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</si>
  <si>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</si>
  <si>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</si>
  <si>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</si>
  <si>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</si>
  <si>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</si>
  <si>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</si>
  <si>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</si>
  <si>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</si>
  <si>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</si>
  <si>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</si>
  <si>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</si>
  <si>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</si>
  <si>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</si>
  <si>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</si>
  <si>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</si>
  <si>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</si>
  <si>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</si>
  <si>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</si>
  <si>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</si>
  <si>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</si>
  <si>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</si>
  <si>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</si>
  <si>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</si>
  <si>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</si>
  <si>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</si>
  <si>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</si>
  <si>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</si>
  <si>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</si>
  <si>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</si>
  <si>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</si>
  <si>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</si>
  <si>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</si>
  <si>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</si>
  <si>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</si>
  <si>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</si>
  <si>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</si>
  <si>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</si>
  <si>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</si>
  <si>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</si>
  <si>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</si>
  <si>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</si>
  <si>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</si>
  <si>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</si>
  <si>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</si>
  <si>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</si>
  <si>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</si>
  <si>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</si>
  <si>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</si>
  <si>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</si>
  <si>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</si>
  <si>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</si>
  <si>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</si>
  <si>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</si>
  <si>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</si>
  <si>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</si>
  <si>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</si>
  <si>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</si>
  <si>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</si>
  <si>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</si>
  <si>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</si>
  <si>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</si>
  <si>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</si>
  <si>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</si>
  <si>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</si>
  <si>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</si>
  <si>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</si>
  <si>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</si>
  <si>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</si>
  <si>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</si>
  <si>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</si>
  <si>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</si>
  <si>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</si>
  <si>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</si>
  <si>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</si>
  <si>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</si>
  <si>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</si>
  <si>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</si>
  <si>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</si>
  <si>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</si>
  <si>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</si>
  <si>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</si>
  <si>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</si>
  <si>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</si>
  <si>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</si>
  <si>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</si>
  <si>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</si>
  <si>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</si>
  <si>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</si>
  <si>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</si>
  <si>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</si>
  <si>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</si>
  <si>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</si>
  <si>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</si>
  <si>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</si>
  <si>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</si>
  <si>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</si>
  <si>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</si>
  <si>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</si>
  <si>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</si>
  <si>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</si>
  <si>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</si>
  <si>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</si>
  <si>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</si>
  <si>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</si>
  <si>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</si>
  <si>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</si>
  <si>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</si>
  <si>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</si>
  <si>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</si>
  <si>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</si>
  <si>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</si>
  <si>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</si>
  <si>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</si>
  <si>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</si>
  <si>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</si>
  <si>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</si>
  <si>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</si>
  <si>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</si>
  <si>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</si>
  <si>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</si>
  <si>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</si>
  <si>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</si>
  <si>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</si>
  <si>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</si>
  <si>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</si>
  <si>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</si>
  <si>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</si>
  <si>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</si>
  <si>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</si>
  <si>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</si>
  <si>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</si>
  <si>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</si>
  <si>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</si>
  <si>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</si>
  <si>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</si>
  <si>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</si>
  <si>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</si>
  <si>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</si>
  <si>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</si>
  <si>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</si>
  <si>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</si>
  <si>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</si>
  <si>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</si>
  <si>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</si>
  <si>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</si>
  <si>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</si>
  <si>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</si>
  <si>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</si>
  <si>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</si>
  <si>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</si>
  <si>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</si>
  <si>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</si>
  <si>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</si>
  <si>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</si>
  <si>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</si>
  <si>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</si>
  <si>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</si>
  <si>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</si>
  <si>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</si>
  <si>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</si>
  <si>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</si>
  <si>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</si>
  <si>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</si>
  <si>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</si>
  <si>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</si>
  <si>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</si>
  <si>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</si>
  <si>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</si>
  <si>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</si>
  <si>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</si>
  <si>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</si>
  <si>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</si>
  <si>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</si>
  <si>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</si>
  <si>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</si>
  <si>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</si>
  <si>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</si>
  <si>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</si>
  <si>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</si>
  <si>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</si>
  <si>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</si>
  <si>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</si>
  <si>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</si>
  <si>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</si>
  <si>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</si>
  <si>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</si>
  <si>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</si>
  <si>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</si>
  <si>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</si>
  <si>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</si>
  <si>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</si>
  <si>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</si>
  <si>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</si>
  <si>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</si>
  <si>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</si>
  <si>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</si>
  <si>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</si>
  <si>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</si>
  <si>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</si>
  <si>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</si>
  <si>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</si>
  <si>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</si>
  <si>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</si>
  <si>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</si>
  <si>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</si>
  <si>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</si>
  <si>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</si>
  <si>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</si>
  <si>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</si>
  <si>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</si>
  <si>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</si>
  <si>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</si>
  <si>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</si>
  <si>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</si>
  <si>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</si>
  <si>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</si>
  <si>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</si>
  <si>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</si>
  <si>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</si>
  <si>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</si>
  <si>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</si>
  <si>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</si>
  <si>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</si>
  <si>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</si>
  <si>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</si>
  <si>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</si>
  <si>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</si>
  <si>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</si>
  <si>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</si>
  <si>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</si>
  <si>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</si>
  <si>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</si>
  <si>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</si>
  <si>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</si>
  <si>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</si>
  <si>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</si>
  <si>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</si>
  <si>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</si>
  <si>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</si>
  <si>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</si>
  <si>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</si>
  <si>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</si>
  <si>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</si>
  <si>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</si>
  <si>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</si>
  <si>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</si>
  <si>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</si>
  <si>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</si>
  <si>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</si>
  <si>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</si>
  <si>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</si>
  <si>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</si>
  <si>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</si>
  <si>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</si>
  <si>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</si>
  <si>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</si>
  <si>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</si>
  <si>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</si>
  <si>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</si>
  <si>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</si>
  <si>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</si>
  <si>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</si>
  <si>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</si>
  <si>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</si>
  <si>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</si>
  <si>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</si>
  <si>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</si>
  <si>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</si>
  <si>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</si>
  <si>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</si>
  <si>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</si>
  <si>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</si>
  <si>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</si>
  <si>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</si>
  <si>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</si>
  <si>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</si>
  <si>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</si>
  <si>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</si>
  <si>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</si>
  <si>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</si>
  <si>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</si>
  <si>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</si>
  <si>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</si>
  <si>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</si>
  <si>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</si>
  <si>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</si>
  <si>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</si>
  <si>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</si>
  <si>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</si>
  <si>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</si>
  <si>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</si>
  <si>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</si>
  <si>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</si>
  <si>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</si>
  <si>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</si>
  <si>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</si>
  <si>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</si>
  <si>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</si>
  <si>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</si>
  <si>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</si>
  <si>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</si>
  <si>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</si>
  <si>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</si>
  <si>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</si>
  <si>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</si>
  <si>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</si>
  <si>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</si>
  <si>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</si>
  <si>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</si>
  <si>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</si>
  <si>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</si>
  <si>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</si>
  <si>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</si>
  <si>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</si>
  <si>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</si>
  <si>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</si>
  <si>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</si>
  <si>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</si>
  <si>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</si>
  <si>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</si>
  <si>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</si>
  <si>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</si>
  <si>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</si>
  <si>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</si>
  <si>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</si>
  <si>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</si>
  <si>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</si>
  <si>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</si>
  <si>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</si>
  <si>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</si>
  <si>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</si>
  <si>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</si>
  <si>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</si>
  <si>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</si>
  <si>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</si>
  <si>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</si>
  <si>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</si>
  <si>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</si>
  <si>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</si>
  <si>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</si>
  <si>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</si>
  <si>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</si>
  <si>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</si>
  <si>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</si>
  <si>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</si>
  <si>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</si>
  <si>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</si>
  <si>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</si>
  <si>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</si>
  <si>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</si>
  <si>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</si>
  <si>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</si>
  <si>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</si>
  <si>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</si>
  <si>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</si>
  <si>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</si>
  <si>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</si>
  <si>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</si>
  <si>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</si>
  <si>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</si>
  <si>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</si>
  <si>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</si>
  <si>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</si>
  <si>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</si>
  <si>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</si>
  <si>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</si>
  <si>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</si>
  <si>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</si>
  <si>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</si>
  <si>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</si>
  <si>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</si>
  <si>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</si>
  <si>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</si>
  <si>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</si>
  <si>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</si>
  <si>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</si>
  <si>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</si>
  <si>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</si>
  <si>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</si>
  <si>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</si>
  <si>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</si>
  <si>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</si>
  <si>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</si>
  <si>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</si>
  <si>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</si>
  <si>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</si>
  <si>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</si>
  <si>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</si>
  <si>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</si>
  <si>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</si>
  <si>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</si>
  <si>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</si>
  <si>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</si>
  <si>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</si>
  <si>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</si>
  <si>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</si>
  <si>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</si>
  <si>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</si>
  <si>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</si>
  <si>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</si>
  <si>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</si>
  <si>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</si>
  <si>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</si>
  <si>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</si>
  <si>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</si>
  <si>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</si>
  <si>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</si>
  <si>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</si>
  <si>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</si>
  <si>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</si>
  <si>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</si>
  <si>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</si>
  <si>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</si>
  <si>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</si>
  <si>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</si>
  <si>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</si>
  <si>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</si>
  <si>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</si>
  <si>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</si>
  <si>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</si>
  <si>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</si>
  <si>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</si>
  <si>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</si>
  <si>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</si>
  <si>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</si>
  <si>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</si>
  <si>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</si>
  <si>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</si>
  <si>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</si>
  <si>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</si>
  <si>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</si>
  <si>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</si>
  <si>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</si>
  <si>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</si>
  <si>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</si>
  <si>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</si>
  <si>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</si>
  <si>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</si>
  <si>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</si>
  <si>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</si>
  <si>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</si>
  <si>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</si>
  <si>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</si>
  <si>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</si>
  <si>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</si>
  <si>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</si>
  <si>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</si>
  <si>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</si>
  <si>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</si>
  <si>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</si>
  <si>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</si>
  <si>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</si>
  <si>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</si>
  <si>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</si>
  <si>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</si>
  <si>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</si>
  <si>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</si>
  <si>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</si>
  <si>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</si>
  <si>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</si>
  <si>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</si>
  <si>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</si>
  <si>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</si>
  <si>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</si>
  <si>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</si>
  <si>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</si>
  <si>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</si>
  <si>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</si>
  <si>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</si>
  <si>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</si>
  <si>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</si>
  <si>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</si>
  <si>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</si>
  <si>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</si>
  <si>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</si>
  <si>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</si>
  <si>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</si>
  <si>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</si>
  <si>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</si>
  <si>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</si>
  <si>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</si>
  <si>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</si>
  <si>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</si>
  <si>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</si>
  <si>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</si>
  <si>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</si>
  <si>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</si>
  <si>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</si>
  <si>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</si>
  <si>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</si>
  <si>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</si>
  <si>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</si>
  <si>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</si>
  <si>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</si>
  <si>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</si>
  <si>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</si>
  <si>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</si>
  <si>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</si>
  <si>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</si>
  <si>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</si>
  <si>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</si>
  <si>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</si>
  <si>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</si>
  <si>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</si>
  <si>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</si>
  <si>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</si>
  <si>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</si>
  <si>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</si>
  <si>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</si>
  <si>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</si>
  <si>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</si>
  <si>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</si>
  <si>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</si>
  <si>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</si>
  <si>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</si>
  <si>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</si>
  <si>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</si>
  <si>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</si>
  <si>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</si>
  <si>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</si>
  <si>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</si>
  <si>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</si>
  <si>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</si>
  <si>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</si>
  <si>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</si>
  <si>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</si>
  <si>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</si>
  <si>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</si>
  <si>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</si>
  <si>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</si>
  <si>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</si>
  <si>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</si>
  <si>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</si>
  <si>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</si>
  <si>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</si>
  <si>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</si>
  <si>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</si>
  <si>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</si>
  <si>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</si>
  <si>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</si>
  <si>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</si>
  <si>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</si>
  <si>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</si>
  <si>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</si>
  <si>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</si>
  <si>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</si>
  <si>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</si>
  <si>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</si>
  <si>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</si>
  <si>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</si>
  <si>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</si>
  <si>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</si>
  <si>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</si>
  <si>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</si>
  <si>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</si>
  <si>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</si>
  <si>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</si>
  <si>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</si>
  <si>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</si>
  <si>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</si>
  <si>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</si>
  <si>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</si>
  <si>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</si>
  <si>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</si>
  <si>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</si>
  <si>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</si>
  <si>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</si>
  <si>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</si>
  <si>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</si>
  <si>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</si>
  <si>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</si>
  <si>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</si>
  <si>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</si>
  <si>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</si>
  <si>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</si>
  <si>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</si>
  <si>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</si>
  <si>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</si>
  <si>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</si>
  <si>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</si>
  <si>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</si>
  <si>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</si>
  <si>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</si>
  <si>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</si>
  <si>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</si>
  <si>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</si>
  <si>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</si>
  <si>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</si>
  <si>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</si>
  <si>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</si>
  <si>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</si>
  <si>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</si>
  <si>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</si>
  <si>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</si>
  <si>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</si>
  <si>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</si>
  <si>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</si>
  <si>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</si>
  <si>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</si>
  <si>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</si>
  <si>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</si>
  <si>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</si>
  <si>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</si>
  <si>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</si>
  <si>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</si>
  <si>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</si>
  <si>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</si>
  <si>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</si>
  <si>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</si>
  <si>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</si>
  <si>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</si>
  <si>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</si>
  <si>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</si>
  <si>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</si>
  <si>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</si>
  <si>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</si>
  <si>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</si>
  <si>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</si>
  <si>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</si>
  <si>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</si>
  <si>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</si>
  <si>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</si>
  <si>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</si>
  <si>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</si>
  <si>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</si>
  <si>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</si>
  <si>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</si>
  <si>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</si>
  <si>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</si>
  <si>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</si>
  <si>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</si>
  <si>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</si>
  <si>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</si>
  <si>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</si>
  <si>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</si>
  <si>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</si>
  <si>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</si>
  <si>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</si>
  <si>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</si>
  <si>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</si>
  <si>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</si>
  <si>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</si>
  <si>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</si>
  <si>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</si>
  <si>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</si>
  <si>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</si>
  <si>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</si>
  <si>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</si>
  <si>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</si>
  <si>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</si>
  <si>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</si>
  <si>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</si>
  <si>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</si>
  <si>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</si>
  <si>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</si>
  <si>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</si>
  <si>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</si>
  <si>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</si>
  <si>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</si>
  <si>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</si>
  <si>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</si>
  <si>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</si>
  <si>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</si>
  <si>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</si>
  <si>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</si>
  <si>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</si>
  <si>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</si>
  <si>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</si>
  <si>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</si>
  <si>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</si>
  <si>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</si>
  <si>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</si>
  <si>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</si>
  <si>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</si>
  <si>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</si>
  <si>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</si>
  <si>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</si>
  <si>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</si>
  <si>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</si>
  <si>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</si>
  <si>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</si>
  <si>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</si>
  <si>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</si>
  <si>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</si>
  <si>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</si>
  <si>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</si>
  <si>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</si>
  <si>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</si>
  <si>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</si>
  <si>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</si>
  <si>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</si>
  <si>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</si>
  <si>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</si>
  <si>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</si>
  <si>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</si>
  <si>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</si>
  <si>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</si>
  <si>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</si>
  <si>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</si>
  <si>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</si>
  <si>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</si>
  <si>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</si>
  <si>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</si>
  <si>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</si>
  <si>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</si>
  <si>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</si>
  <si>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</si>
  <si>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</si>
  <si>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</si>
  <si>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</si>
  <si>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</si>
  <si>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</si>
  <si>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</si>
  <si>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</si>
  <si>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</si>
  <si>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</si>
  <si>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</si>
  <si>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</si>
  <si>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</si>
  <si>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</si>
  <si>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</si>
  <si>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</si>
  <si>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</si>
  <si>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</si>
  <si>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</si>
  <si>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</si>
  <si>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</si>
  <si>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</si>
  <si>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</si>
  <si>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</si>
  <si>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</si>
  <si>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</si>
  <si>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</si>
  <si>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</si>
  <si>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</si>
  <si>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</si>
  <si>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</si>
  <si>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</si>
  <si>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</si>
  <si>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</si>
  <si>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</si>
  <si>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</si>
  <si>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</si>
  <si>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</si>
  <si>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</si>
  <si>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</si>
  <si>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</si>
  <si>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</si>
  <si>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</si>
  <si>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</si>
  <si>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</si>
  <si>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</si>
  <si>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</si>
  <si>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</si>
  <si>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</si>
  <si>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</si>
  <si>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</si>
  <si>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</si>
  <si>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</si>
  <si>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</si>
  <si>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</si>
  <si>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</si>
  <si>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</si>
  <si>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</si>
  <si>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</si>
  <si>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</si>
  <si>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</si>
  <si>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</si>
  <si>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</si>
  <si>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</si>
  <si>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</si>
  <si>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</si>
  <si>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</si>
  <si>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</si>
  <si>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</si>
  <si>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</si>
  <si>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</si>
  <si>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</si>
  <si>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</si>
  <si>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</si>
  <si>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</si>
  <si>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</si>
  <si>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</si>
  <si>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</si>
  <si>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</si>
  <si>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</si>
  <si>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</si>
  <si>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</si>
  <si>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</si>
  <si>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</si>
  <si>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</si>
  <si>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</si>
  <si>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</si>
  <si>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</si>
  <si>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</si>
  <si>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</si>
  <si>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</si>
  <si>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</si>
  <si>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</si>
  <si>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</si>
  <si>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</si>
  <si>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</si>
  <si>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</si>
  <si>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</si>
  <si>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</si>
  <si>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</si>
  <si>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</si>
  <si>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</si>
  <si>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</si>
  <si>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</si>
  <si>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</si>
  <si>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</si>
  <si>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</si>
  <si>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</si>
  <si>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</si>
  <si>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</si>
  <si>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</si>
  <si>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</si>
  <si>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</si>
  <si>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</si>
  <si>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</si>
  <si>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</si>
  <si>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</si>
  <si>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</si>
  <si>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</si>
  <si>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</si>
  <si>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</si>
  <si>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</si>
  <si>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</si>
  <si>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</si>
  <si>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</si>
  <si>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</si>
  <si>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</si>
  <si>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</si>
  <si>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</si>
  <si>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</si>
  <si>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</si>
  <si>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</si>
  <si>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</si>
  <si>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</si>
  <si>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</si>
  <si>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</si>
  <si>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</si>
  <si>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</si>
  <si>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</si>
  <si>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</si>
  <si>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</si>
  <si>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</si>
  <si>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</si>
  <si>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</si>
  <si>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</si>
  <si>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</si>
  <si>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</si>
  <si>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</si>
  <si>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</si>
  <si>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</si>
  <si>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</si>
  <si>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</si>
  <si>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</si>
  <si>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</si>
  <si>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</si>
  <si>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</si>
  <si>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</si>
  <si>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</si>
  <si>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</si>
  <si>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</si>
  <si>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</si>
  <si>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</si>
  <si>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</si>
  <si>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</si>
  <si>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</si>
  <si>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</si>
  <si>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</si>
  <si>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</si>
  <si>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</si>
  <si>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</si>
  <si>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</si>
  <si>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</si>
  <si>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</si>
  <si>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</si>
  <si>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</si>
  <si>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</si>
  <si>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</si>
  <si>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</si>
  <si>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</si>
  <si>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</si>
  <si>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</si>
  <si>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</si>
  <si>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</si>
  <si>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</si>
  <si>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</si>
  <si>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</si>
  <si>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</si>
  <si>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</si>
  <si>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</si>
  <si>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</si>
  <si>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</si>
  <si>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</si>
  <si>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</si>
  <si>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</si>
  <si>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</si>
  <si>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</si>
  <si>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</si>
  <si>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</si>
  <si>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</si>
  <si>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</si>
  <si>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</si>
  <si>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</si>
  <si>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</si>
  <si>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</si>
  <si>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</si>
  <si>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</si>
  <si>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</si>
  <si>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</si>
  <si>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</si>
  <si>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</si>
  <si>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</si>
  <si>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</si>
  <si>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</si>
  <si>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</si>
  <si>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</si>
  <si>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</si>
  <si>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</si>
  <si>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</si>
  <si>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</si>
  <si>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</si>
  <si>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</si>
  <si>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</si>
  <si>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</si>
  <si>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</si>
  <si>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</si>
  <si>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</si>
  <si>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</si>
  <si>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</si>
  <si>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</si>
  <si>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</si>
  <si>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</si>
  <si>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</si>
  <si>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</si>
  <si>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</si>
  <si>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</si>
  <si>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</si>
  <si>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</si>
  <si>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</si>
  <si>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</si>
  <si>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</si>
  <si>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</si>
  <si>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</si>
  <si>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</si>
  <si>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</si>
  <si>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</si>
  <si>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</si>
  <si>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</si>
  <si>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</si>
  <si>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</si>
  <si>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</si>
  <si>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</si>
  <si>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</si>
  <si>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</si>
  <si>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</si>
  <si>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</si>
  <si>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</si>
  <si>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</si>
  <si>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</si>
  <si>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</si>
  <si>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</si>
  <si>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</si>
  <si>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</si>
  <si>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</si>
  <si>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</si>
  <si>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</si>
  <si>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</si>
  <si>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</si>
  <si>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</si>
  <si>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</si>
  <si>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</si>
  <si>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</si>
  <si>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</si>
  <si>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</si>
  <si>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</si>
  <si>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</si>
  <si>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</si>
  <si>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</si>
  <si>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</si>
  <si>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</si>
  <si>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</si>
  <si>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</si>
  <si>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</si>
  <si>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</si>
  <si>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</si>
  <si>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</si>
  <si>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</si>
  <si>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</si>
  <si>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</si>
  <si>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</si>
  <si>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</si>
  <si>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</si>
  <si>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</si>
  <si>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</si>
  <si>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</si>
  <si>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</si>
  <si>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</si>
  <si>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</si>
  <si>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</si>
  <si>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</si>
  <si>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</si>
  <si>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</si>
  <si>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</si>
  <si>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</si>
  <si>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</si>
  <si>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</si>
  <si>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</si>
  <si>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</si>
  <si>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</si>
  <si>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</si>
  <si>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</si>
  <si>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</si>
  <si>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</si>
  <si>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</si>
  <si>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</si>
  <si>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</si>
  <si>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</si>
  <si>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</si>
  <si>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</si>
  <si>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</si>
  <si>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</si>
  <si>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</si>
  <si>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</si>
  <si>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</si>
  <si>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</si>
  <si>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</si>
  <si>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</si>
  <si>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</si>
  <si>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</si>
  <si>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</si>
  <si>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</si>
  <si>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</si>
  <si>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</si>
  <si>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</si>
  <si>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</si>
  <si>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</si>
  <si>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</si>
  <si>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</si>
  <si>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</si>
  <si>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</si>
  <si>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</si>
  <si>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</si>
  <si>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</si>
  <si>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</si>
  <si>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</si>
  <si>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</si>
  <si>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</si>
  <si>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</si>
  <si>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</si>
  <si>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</si>
  <si>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</si>
  <si>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</si>
  <si>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</si>
  <si>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</si>
  <si>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</si>
  <si>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</si>
  <si>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</si>
  <si>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</si>
  <si>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</si>
  <si>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</si>
  <si>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</si>
  <si>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</si>
  <si>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</si>
  <si>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</si>
  <si>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</si>
  <si>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</si>
  <si>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</si>
  <si>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</si>
  <si>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</si>
  <si>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</si>
  <si>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</si>
  <si>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</si>
  <si>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</si>
  <si>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</si>
  <si>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</si>
  <si>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</si>
  <si>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</si>
  <si>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</si>
  <si>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</si>
  <si>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</si>
  <si>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</si>
  <si>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</si>
  <si>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</si>
  <si>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</si>
  <si>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</si>
  <si>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</si>
  <si>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</si>
  <si>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</si>
  <si>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</si>
  <si>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</si>
  <si>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</si>
  <si>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</si>
  <si>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</si>
  <si>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</si>
  <si>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</si>
  <si>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</si>
  <si>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</si>
  <si>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</si>
  <si>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</si>
  <si>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</si>
  <si>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</si>
  <si>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</si>
  <si>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</si>
  <si>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</si>
  <si>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</si>
  <si>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</si>
  <si>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</si>
  <si>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</si>
  <si>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</si>
  <si>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</si>
  <si>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</si>
  <si>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</si>
  <si>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</si>
  <si>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</si>
  <si>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</si>
  <si>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</si>
  <si>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</si>
  <si>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</si>
  <si>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</si>
  <si>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</si>
  <si>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</si>
  <si>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</si>
  <si>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</si>
  <si>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</si>
  <si>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</si>
  <si>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</si>
  <si>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</si>
  <si>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</si>
  <si>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</si>
  <si>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</si>
  <si>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</si>
  <si>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</si>
  <si>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</si>
  <si>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</si>
  <si>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</si>
  <si>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</si>
  <si>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</si>
  <si>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</si>
  <si>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</si>
  <si>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</si>
  <si>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</si>
  <si>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</si>
  <si>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</si>
  <si>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</si>
  <si>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</si>
  <si>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</si>
  <si>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</si>
  <si>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</si>
  <si>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</si>
  <si>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</si>
  <si>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</si>
  <si>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</si>
  <si>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</si>
  <si>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</si>
  <si>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</si>
  <si>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</si>
  <si>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</si>
  <si>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</si>
  <si>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</si>
  <si>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</si>
  <si>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</si>
  <si>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</si>
  <si>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</si>
  <si>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</si>
  <si>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</si>
  <si>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</si>
  <si>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</si>
  <si>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</si>
  <si>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</si>
  <si>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</si>
  <si>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</si>
  <si>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</si>
  <si>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</si>
  <si>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</si>
  <si>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</si>
  <si>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</si>
  <si>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</si>
  <si>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</si>
  <si>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</si>
  <si>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</si>
  <si>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</si>
  <si>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</si>
  <si>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</si>
  <si>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</si>
  <si>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</si>
  <si>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</si>
  <si>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</si>
  <si>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</si>
  <si>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</si>
  <si>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</si>
  <si>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</si>
  <si>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</si>
  <si>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</si>
  <si>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</si>
  <si>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</si>
  <si>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</si>
  <si>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</si>
  <si>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</si>
  <si>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</si>
  <si>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</si>
  <si>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</si>
  <si>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</si>
  <si>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</si>
  <si>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</si>
  <si>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</si>
  <si>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</si>
  <si>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</si>
  <si>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</si>
  <si>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</si>
  <si>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</si>
  <si>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</si>
  <si>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</si>
  <si>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</si>
  <si>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</si>
  <si>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</si>
  <si>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</si>
  <si>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</si>
  <si>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</si>
  <si>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</si>
  <si>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</si>
  <si>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</si>
  <si>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</si>
  <si>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</si>
  <si>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</si>
  <si>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</si>
  <si>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</si>
  <si>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</si>
  <si>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</si>
  <si>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</si>
  <si>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</si>
  <si>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</si>
  <si>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</si>
  <si>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</si>
  <si>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</si>
  <si>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</si>
  <si>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</si>
  <si>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</si>
  <si>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</si>
  <si>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</si>
  <si>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</si>
  <si>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</si>
  <si>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</si>
  <si>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</si>
  <si>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</si>
  <si>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</si>
  <si>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</si>
  <si>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</si>
  <si>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</si>
  <si>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</si>
  <si>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</si>
  <si>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</si>
  <si>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</si>
  <si>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</si>
  <si>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</si>
  <si>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</si>
  <si>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</si>
  <si>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</si>
  <si>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</si>
  <si>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</si>
  <si>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</si>
  <si>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</si>
  <si>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</si>
  <si>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</si>
  <si>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</si>
  <si>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</si>
  <si>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</si>
  <si>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</si>
  <si>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</si>
  <si>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</si>
  <si>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</si>
  <si>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</si>
  <si>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</si>
  <si>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</si>
  <si>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</si>
  <si>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</si>
  <si>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</si>
  <si>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</si>
  <si>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</si>
  <si>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</si>
  <si>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</si>
  <si>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</si>
  <si>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</si>
  <si>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</si>
  <si>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</si>
  <si>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</si>
  <si>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</si>
  <si>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</si>
  <si>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</si>
  <si>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</si>
  <si>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</si>
  <si>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</si>
  <si>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</si>
  <si>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</si>
  <si>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</si>
  <si>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</si>
  <si>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</si>
  <si>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</si>
  <si>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</si>
  <si>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</si>
  <si>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</si>
  <si>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</si>
  <si>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</si>
  <si>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</si>
  <si>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</si>
  <si>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</si>
  <si>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</si>
  <si>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</si>
  <si>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</si>
  <si>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</si>
  <si>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</si>
  <si>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</si>
  <si>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</si>
  <si>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</si>
  <si>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</si>
  <si>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</si>
  <si>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</si>
  <si>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</si>
  <si>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</si>
  <si>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</si>
  <si>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</si>
  <si>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</si>
  <si>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</si>
  <si>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</si>
  <si>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</si>
  <si>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</si>
  <si>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</si>
  <si>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</si>
  <si>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</si>
  <si>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</si>
  <si>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</si>
  <si>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</si>
  <si>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</si>
  <si>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</si>
  <si>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</si>
  <si>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</si>
  <si>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</si>
  <si>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</si>
  <si>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</si>
  <si>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</si>
  <si>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</si>
  <si>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</si>
  <si>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</si>
  <si>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</si>
  <si>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</si>
  <si>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</si>
  <si>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</si>
  <si>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</si>
  <si>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</si>
  <si>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</si>
  <si>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</si>
  <si>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</si>
  <si>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</si>
  <si>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</si>
  <si>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</si>
  <si>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</si>
  <si>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</si>
  <si>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</si>
  <si>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</si>
  <si>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</si>
  <si>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</si>
  <si>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</si>
  <si>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</si>
  <si>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</si>
  <si>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</si>
  <si>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</si>
  <si>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</si>
  <si>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</si>
  <si>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</si>
  <si>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</si>
  <si>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</si>
  <si>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</si>
  <si>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</si>
  <si>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</si>
  <si>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</si>
  <si>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</si>
  <si>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</si>
  <si>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</si>
  <si>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</si>
  <si>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</si>
  <si>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</si>
  <si>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</si>
  <si>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</si>
  <si>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</si>
  <si>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</si>
  <si>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</si>
  <si>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</si>
  <si>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</si>
  <si>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</si>
  <si>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</si>
  <si>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</si>
  <si>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</si>
  <si>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</si>
  <si>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</si>
  <si>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</si>
  <si>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</si>
  <si>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</si>
  <si>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</si>
  <si>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</si>
  <si>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</si>
  <si>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</si>
  <si>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</si>
  <si>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</si>
  <si>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</si>
  <si>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</si>
  <si>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</si>
  <si>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</si>
  <si>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</si>
  <si>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</si>
  <si>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</si>
  <si>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</si>
  <si>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</si>
  <si>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</si>
  <si>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</si>
  <si>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</si>
  <si>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</si>
  <si>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</si>
  <si>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</si>
  <si>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</si>
  <si>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</si>
  <si>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</si>
  <si>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</si>
  <si>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</si>
  <si>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</si>
  <si>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</si>
  <si>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</si>
  <si>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</si>
  <si>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</si>
  <si>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</si>
  <si>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</si>
  <si>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</si>
  <si>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</si>
  <si>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</si>
  <si>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</si>
  <si>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</si>
  <si>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</si>
  <si>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</si>
  <si>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</si>
  <si>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</si>
  <si>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</si>
  <si>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</si>
  <si>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</si>
  <si>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</si>
  <si>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</si>
  <si>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</si>
  <si>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</si>
  <si>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</si>
  <si>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</si>
  <si>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</si>
  <si>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</si>
  <si>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</si>
  <si>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</si>
  <si>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</si>
  <si>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</si>
  <si>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</si>
  <si>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</si>
  <si>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</si>
  <si>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</si>
  <si>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</si>
  <si>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</si>
  <si>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</si>
  <si>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</si>
  <si>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</si>
  <si>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</si>
  <si>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</si>
  <si>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</si>
  <si>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</si>
  <si>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</si>
  <si>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</si>
  <si>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</si>
  <si>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</si>
  <si>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</si>
  <si>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</si>
  <si>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</si>
  <si>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</si>
  <si>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</si>
  <si>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</si>
  <si>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</si>
  <si>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</si>
  <si>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</si>
  <si>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</si>
  <si>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</si>
  <si>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</si>
  <si>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</si>
  <si>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</si>
  <si>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</si>
  <si>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</si>
  <si>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</si>
  <si>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</si>
  <si>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</si>
  <si>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</si>
  <si>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</si>
  <si>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</si>
  <si>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</si>
  <si>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</si>
  <si>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</si>
  <si>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</si>
  <si>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</si>
  <si>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</si>
  <si>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</si>
  <si>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</si>
  <si>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</si>
  <si>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</si>
  <si>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</si>
  <si>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</si>
  <si>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</si>
  <si>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</si>
  <si>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</si>
  <si>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</si>
  <si>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</si>
  <si>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</si>
  <si>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</si>
  <si>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</si>
  <si>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</si>
  <si>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</si>
  <si>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</si>
  <si>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</si>
  <si>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</si>
  <si>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</si>
  <si>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</si>
  <si>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</si>
  <si>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</si>
  <si>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</si>
  <si>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</si>
  <si>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</si>
  <si>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</si>
  <si>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</si>
  <si>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</si>
  <si>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</si>
  <si>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</si>
  <si>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</si>
  <si>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</si>
  <si>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</si>
  <si>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</si>
  <si>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</si>
  <si>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</si>
  <si>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</si>
  <si>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</si>
  <si>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</si>
  <si>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</si>
  <si>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</si>
  <si>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</si>
  <si>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</si>
  <si>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</si>
  <si>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</si>
  <si>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</si>
  <si>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</si>
  <si>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</si>
  <si>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</si>
  <si>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</si>
  <si>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</si>
  <si>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</si>
  <si>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</si>
  <si>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</si>
  <si>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</si>
  <si>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</si>
  <si>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</si>
  <si>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</si>
  <si>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</si>
  <si>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</si>
  <si>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</si>
  <si>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</si>
  <si>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</si>
  <si>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</si>
  <si>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</si>
  <si>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</si>
  <si>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</si>
  <si>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</si>
  <si>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</si>
  <si>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</si>
  <si>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</si>
  <si>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</si>
  <si>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</si>
  <si>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</si>
  <si>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</si>
  <si>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</si>
  <si>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</si>
  <si>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</si>
  <si>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</si>
  <si>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</si>
  <si>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</si>
  <si>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</si>
  <si>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</si>
  <si>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</si>
  <si>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</si>
  <si>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</si>
  <si>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</si>
  <si>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</si>
  <si>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</si>
  <si>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</si>
  <si>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</si>
  <si>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</si>
  <si>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</si>
  <si>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</si>
  <si>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</si>
  <si>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</si>
  <si>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</si>
  <si>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</si>
  <si>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</si>
  <si>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</si>
  <si>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</si>
  <si>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</si>
  <si>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</si>
  <si>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</si>
  <si>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</si>
  <si>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</si>
  <si>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</si>
  <si>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</si>
  <si>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</si>
  <si>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</si>
  <si>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</si>
  <si>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</si>
  <si>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</si>
  <si>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</si>
  <si>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</si>
  <si>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</si>
  <si>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</si>
  <si>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</si>
  <si>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</si>
  <si>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</si>
  <si>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</si>
  <si>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</si>
  <si>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</si>
  <si>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</si>
  <si>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</si>
  <si>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</si>
  <si>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</si>
  <si>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</si>
  <si>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</si>
  <si>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</si>
  <si>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</si>
  <si>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</si>
  <si>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</si>
  <si>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</si>
  <si>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</si>
  <si>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</si>
  <si>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</si>
  <si>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</si>
  <si>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</si>
  <si>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</si>
  <si>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</si>
  <si>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</si>
  <si>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</si>
  <si>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</si>
  <si>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</si>
  <si>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</si>
  <si>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</si>
  <si>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</si>
  <si>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</si>
  <si>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</si>
  <si>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</si>
  <si>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</si>
  <si>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</si>
  <si>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</si>
  <si>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</si>
  <si>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</si>
  <si>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</si>
  <si>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</si>
  <si>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</si>
  <si>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</si>
  <si>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</si>
  <si>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</si>
  <si>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</si>
  <si>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</si>
  <si>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</si>
  <si>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</si>
  <si>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</si>
  <si>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</si>
  <si>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</si>
  <si>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</si>
  <si>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</si>
  <si>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</si>
  <si>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</si>
  <si>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</si>
  <si>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</si>
  <si>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</si>
  <si>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</si>
  <si>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</si>
  <si>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</si>
  <si>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</si>
  <si>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</si>
  <si>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</si>
  <si>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</si>
  <si>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</si>
  <si>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</si>
  <si>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</si>
  <si>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</si>
  <si>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</si>
  <si>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</si>
  <si>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</si>
  <si>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</si>
  <si>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</si>
  <si>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</si>
  <si>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</si>
  <si>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</si>
  <si>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</si>
  <si>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</si>
  <si>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</si>
  <si>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</si>
  <si>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</si>
  <si>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</si>
  <si>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</si>
  <si>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</si>
  <si>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</si>
  <si>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</si>
  <si>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</si>
  <si>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</si>
  <si>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</si>
  <si>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</si>
  <si>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</si>
  <si>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</si>
  <si>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</si>
  <si>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</si>
  <si>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</si>
  <si>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</si>
  <si>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</si>
  <si>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</si>
  <si>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</si>
  <si>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</si>
  <si>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</si>
  <si>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</si>
  <si>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</si>
  <si>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</si>
  <si>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</si>
  <si>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</si>
  <si>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</si>
  <si>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</si>
  <si>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</si>
  <si>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</si>
  <si>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</si>
  <si>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</si>
  <si>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</si>
  <si>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</si>
  <si>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</si>
  <si>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</si>
  <si>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</si>
  <si>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</si>
  <si>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</si>
  <si>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</si>
  <si>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</si>
  <si>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</si>
  <si>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</si>
  <si>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</si>
  <si>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</si>
  <si>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</si>
  <si>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</si>
  <si>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</si>
  <si>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</si>
  <si>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</si>
  <si>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</si>
  <si>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</si>
  <si>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</si>
  <si>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</si>
  <si>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</si>
  <si>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</si>
  <si>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</si>
  <si>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</si>
  <si>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</si>
  <si>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</si>
  <si>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</si>
  <si>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</si>
  <si>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</si>
  <si>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</si>
  <si>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</si>
  <si>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</si>
  <si>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</si>
  <si>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</si>
  <si>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</si>
  <si>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</si>
  <si>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</si>
  <si>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</si>
  <si>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</si>
  <si>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</si>
  <si>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</si>
  <si>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</si>
  <si>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</si>
  <si>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</si>
  <si>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</si>
  <si>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</si>
  <si>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</si>
  <si>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</si>
  <si>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</si>
  <si>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</si>
  <si>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</si>
  <si>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</si>
  <si>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</si>
  <si>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</si>
  <si>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</si>
  <si>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</si>
  <si>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</si>
  <si>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</si>
  <si>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</si>
  <si>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</si>
  <si>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</si>
  <si>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</si>
  <si>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</si>
  <si>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</si>
  <si>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</si>
  <si>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</si>
  <si>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</si>
  <si>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</si>
  <si>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</si>
  <si>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</si>
  <si>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</si>
  <si>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</si>
  <si>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</si>
  <si>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</si>
  <si>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</si>
  <si>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</si>
  <si>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</si>
  <si>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</si>
  <si>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</si>
  <si>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</si>
  <si>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</si>
  <si>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</si>
  <si>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</si>
  <si>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</si>
  <si>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</si>
  <si>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</si>
  <si>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</si>
  <si>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</si>
  <si>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</si>
  <si>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</si>
  <si>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</si>
  <si>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</si>
  <si>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</si>
  <si>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</si>
  <si>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</si>
  <si>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</si>
  <si>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</si>
  <si>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</si>
  <si>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</si>
  <si>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</si>
  <si>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</si>
  <si>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</si>
  <si>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</si>
  <si>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</si>
  <si>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</si>
  <si>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</si>
  <si>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</si>
  <si>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</si>
  <si>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</si>
  <si>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</si>
  <si>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</si>
  <si>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</si>
  <si>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</si>
  <si>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</si>
  <si>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</si>
  <si>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</si>
  <si>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</si>
  <si>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</si>
  <si>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</si>
  <si>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</si>
  <si>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</si>
  <si>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</si>
  <si>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</si>
  <si>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</si>
  <si>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</si>
  <si>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</si>
  <si>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</si>
  <si>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</si>
  <si>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</si>
  <si>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</si>
  <si>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</si>
  <si>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</si>
  <si>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</si>
  <si>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</si>
  <si>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</si>
  <si>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</si>
  <si>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</si>
  <si>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</si>
  <si>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</si>
  <si>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</si>
  <si>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</si>
  <si>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</si>
  <si>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</si>
  <si>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</si>
  <si>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</si>
  <si>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</si>
  <si>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</si>
  <si>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</si>
  <si>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</si>
  <si>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</si>
  <si>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</si>
  <si>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</si>
  <si>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</si>
  <si>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</si>
  <si>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</si>
  <si>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</si>
  <si>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</si>
  <si>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</si>
  <si>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</si>
  <si>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</si>
  <si>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</si>
  <si>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</si>
  <si>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</si>
  <si>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</si>
  <si>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</si>
  <si>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</si>
  <si>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</si>
  <si>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</si>
  <si>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</si>
  <si>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</si>
  <si>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</si>
  <si>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</si>
  <si>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</si>
  <si>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</si>
  <si>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</si>
  <si>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</si>
  <si>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</si>
  <si>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</si>
  <si>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</si>
  <si>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</si>
  <si>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</si>
  <si>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</si>
  <si>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</si>
  <si>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</si>
  <si>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</si>
  <si>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</si>
  <si>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</si>
  <si>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</si>
  <si>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</si>
  <si>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</si>
  <si>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</si>
  <si>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</si>
  <si>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</si>
  <si>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</si>
  <si>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</si>
  <si>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</si>
  <si>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</si>
  <si>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</si>
  <si>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</si>
  <si>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</si>
  <si>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</si>
  <si>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</si>
  <si>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</si>
  <si>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</si>
  <si>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</si>
  <si>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</si>
  <si>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</si>
  <si>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</si>
  <si>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</si>
  <si>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</si>
  <si>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</si>
  <si>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</si>
  <si>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</si>
  <si>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</si>
  <si>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</si>
  <si>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</si>
  <si>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</si>
  <si>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</si>
  <si>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</si>
  <si>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</si>
  <si>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</si>
  <si>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</si>
  <si>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</si>
  <si>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</si>
  <si>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</si>
  <si>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</si>
  <si>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</si>
  <si>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</si>
  <si>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</si>
  <si>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</si>
  <si>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</si>
  <si>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</si>
  <si>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</si>
  <si>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</si>
  <si>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</si>
  <si>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</si>
  <si>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</si>
  <si>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</si>
  <si>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</si>
  <si>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</si>
  <si>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</si>
  <si>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</si>
  <si>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</si>
  <si>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</si>
  <si>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</si>
  <si>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</si>
  <si>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</si>
  <si>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</si>
  <si>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</si>
  <si>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</si>
  <si>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</si>
  <si>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</si>
  <si>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</si>
  <si>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</si>
  <si>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</si>
  <si>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</si>
  <si>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</si>
  <si>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</si>
  <si>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</si>
  <si>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</si>
  <si>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</si>
  <si>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</si>
  <si>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</si>
  <si>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</si>
  <si>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</si>
  <si>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</si>
  <si>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</si>
  <si>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</si>
  <si>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</si>
  <si>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</si>
  <si>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</si>
  <si>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</si>
  <si>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</si>
  <si>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</si>
  <si>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</si>
  <si>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</si>
  <si>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</si>
  <si>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</si>
  <si>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</si>
  <si>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</si>
  <si>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</si>
  <si>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</si>
  <si>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</si>
  <si>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</si>
  <si>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</si>
  <si>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</si>
  <si>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</si>
  <si>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</si>
  <si>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</si>
  <si>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</si>
  <si>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</si>
  <si>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</si>
  <si>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</si>
  <si>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</si>
  <si>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</si>
  <si>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</si>
  <si>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</si>
  <si>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</si>
  <si>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</si>
  <si>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</si>
  <si>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</si>
  <si>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</si>
  <si>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</si>
  <si>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</si>
  <si>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</si>
  <si>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</si>
  <si>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</si>
  <si>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</si>
  <si>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</si>
  <si>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</si>
  <si>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</si>
  <si>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</si>
  <si>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</si>
  <si>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</si>
  <si>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</si>
  <si>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</si>
  <si>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</si>
  <si>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</si>
  <si>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</si>
  <si>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</si>
  <si>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</si>
  <si>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</si>
  <si>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</si>
  <si>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</si>
  <si>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</si>
  <si>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</si>
  <si>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</si>
  <si>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</si>
  <si>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</si>
  <si>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</si>
  <si>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</si>
  <si>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</si>
  <si>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</si>
  <si>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</si>
  <si>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</si>
  <si>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</si>
  <si>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</si>
  <si>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</si>
  <si>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</si>
  <si>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</si>
  <si>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</si>
  <si>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</si>
  <si>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</si>
  <si>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</si>
  <si>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</si>
  <si>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</si>
  <si>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</si>
  <si>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</si>
  <si>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</si>
  <si>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</si>
  <si>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</si>
  <si>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</si>
  <si>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</si>
  <si>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</si>
  <si>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</si>
  <si>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</si>
  <si>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</si>
  <si>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</si>
  <si>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</si>
  <si>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</si>
  <si>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</si>
  <si>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</si>
  <si>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</si>
  <si>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</si>
  <si>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</si>
  <si>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</si>
  <si>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</si>
  <si>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</si>
  <si>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</si>
  <si>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</si>
  <si>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</si>
  <si>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</si>
  <si>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</si>
  <si>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</si>
  <si>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</si>
  <si>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</si>
  <si>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</si>
  <si>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</si>
  <si>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</si>
  <si>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</si>
  <si>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</si>
  <si>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</si>
  <si>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</si>
  <si>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</si>
  <si>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</si>
  <si>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</si>
  <si>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</si>
  <si>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</si>
  <si>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</si>
  <si>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</si>
  <si>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</si>
  <si>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</si>
  <si>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</si>
  <si>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</si>
  <si>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</si>
  <si>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</si>
  <si>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</si>
  <si>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</si>
  <si>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</si>
  <si>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</si>
  <si>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</si>
  <si>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</si>
  <si>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</si>
  <si>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</si>
  <si>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</si>
  <si>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</si>
  <si>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</si>
  <si>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</si>
  <si>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</si>
  <si>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</si>
  <si>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</si>
  <si>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</si>
  <si>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</si>
  <si>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</si>
  <si>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</si>
  <si>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</si>
  <si>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</si>
  <si>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</si>
  <si>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</si>
  <si>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</si>
  <si>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</si>
  <si>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</si>
  <si>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</si>
  <si>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</si>
  <si>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</si>
  <si>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</si>
  <si>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</si>
  <si>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</si>
  <si>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</si>
  <si>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</si>
  <si>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</si>
  <si>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</si>
  <si>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</si>
  <si>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</si>
  <si>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</si>
  <si>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</si>
  <si>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</si>
  <si>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</si>
  <si>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</si>
  <si>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</si>
  <si>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</si>
  <si>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</si>
  <si>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</si>
  <si>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</si>
  <si>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</si>
  <si>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</si>
  <si>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</si>
  <si>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</si>
  <si>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</si>
  <si>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</si>
  <si>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</si>
  <si>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</si>
  <si>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</si>
  <si>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</si>
  <si>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</si>
  <si>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</si>
  <si>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</si>
  <si>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</si>
  <si>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</si>
  <si>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</si>
  <si>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</si>
  <si>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</si>
  <si>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</si>
  <si>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</si>
  <si>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</si>
  <si>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</si>
  <si>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</si>
  <si>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</si>
  <si>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</si>
  <si>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</si>
  <si>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</si>
  <si>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</si>
  <si>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</si>
  <si>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</si>
  <si>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</si>
  <si>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</si>
  <si>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</si>
  <si>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</si>
  <si>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</si>
  <si>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</si>
  <si>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</si>
  <si>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</si>
  <si>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</si>
  <si>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</si>
  <si>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</si>
  <si>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</si>
  <si>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</si>
  <si>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</si>
  <si>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</si>
  <si>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</si>
  <si>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</si>
  <si>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</si>
  <si>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</si>
  <si>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</si>
  <si>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</si>
  <si>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</si>
  <si>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</si>
  <si>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</si>
  <si>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</si>
  <si>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</si>
  <si>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</si>
  <si>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</si>
  <si>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</si>
  <si>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</si>
  <si>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</si>
  <si>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</si>
  <si>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</si>
  <si>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</si>
  <si>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</si>
  <si>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</si>
  <si>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</si>
  <si>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</si>
  <si>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</si>
  <si>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</si>
  <si>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</si>
  <si>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</si>
  <si>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</si>
  <si>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</si>
  <si>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</si>
  <si>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</si>
  <si>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</si>
  <si>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</si>
  <si>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</si>
  <si>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</si>
  <si>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</si>
  <si>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</si>
  <si>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</si>
  <si>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</si>
  <si>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</si>
  <si>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</si>
  <si>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</si>
  <si>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</si>
  <si>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</si>
  <si>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</si>
  <si>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</si>
  <si>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</si>
  <si>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</si>
  <si>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</si>
  <si>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</si>
  <si>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</si>
  <si>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</si>
  <si>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</si>
  <si>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</si>
  <si>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</si>
  <si>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</si>
  <si>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</si>
  <si>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</si>
  <si>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</si>
  <si>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</si>
  <si>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</si>
  <si>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</si>
  <si>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</si>
  <si>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</si>
  <si>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</si>
  <si>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</si>
  <si>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</si>
  <si>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</si>
  <si>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</si>
  <si>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</si>
  <si>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</si>
  <si>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</si>
  <si>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</si>
  <si>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</si>
  <si>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</si>
  <si>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</si>
  <si>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</si>
  <si>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</si>
  <si>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</si>
  <si>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</si>
  <si>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</si>
  <si>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</si>
  <si>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</si>
  <si>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</si>
  <si>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</si>
  <si>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</si>
  <si>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</si>
  <si>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</si>
  <si>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</si>
  <si>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</si>
  <si>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</si>
  <si>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</si>
  <si>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</si>
  <si>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</si>
  <si>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</si>
  <si>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</si>
  <si>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</si>
  <si>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</si>
  <si>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</si>
  <si>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</si>
  <si>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</si>
  <si>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</si>
  <si>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</si>
  <si>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</si>
  <si>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</si>
  <si>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</si>
  <si>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</si>
  <si>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</si>
  <si>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</si>
  <si>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</si>
  <si>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</si>
  <si>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</si>
  <si>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</si>
  <si>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</si>
  <si>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</si>
  <si>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</si>
  <si>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</si>
  <si>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</si>
  <si>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</si>
  <si>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</si>
  <si>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</si>
  <si>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</si>
  <si>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</si>
  <si>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</si>
  <si>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</si>
  <si>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</si>
  <si>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</si>
  <si>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</si>
  <si>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</si>
  <si>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</si>
  <si>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</si>
  <si>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</si>
  <si>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</si>
  <si>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</si>
  <si>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</si>
  <si>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</si>
  <si>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</si>
  <si>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</si>
  <si>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</si>
  <si>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</si>
  <si>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</si>
  <si>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</si>
  <si>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</si>
  <si>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</si>
  <si>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</si>
  <si>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</si>
  <si>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</si>
  <si>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</si>
  <si>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</si>
  <si>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</si>
  <si>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</si>
  <si>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</si>
  <si>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</si>
  <si>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</si>
  <si>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</si>
  <si>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</si>
  <si>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</si>
  <si>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</si>
  <si>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</si>
  <si>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</si>
  <si>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</si>
  <si>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</si>
  <si>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</si>
  <si>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</si>
  <si>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</si>
  <si>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</si>
  <si>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</si>
  <si>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</si>
  <si>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</si>
  <si>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</si>
  <si>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</si>
  <si>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</si>
  <si>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</si>
  <si>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</si>
  <si>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</si>
  <si>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</si>
  <si>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</si>
  <si>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</si>
  <si>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</si>
  <si>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</si>
  <si>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</si>
  <si>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</si>
  <si>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</si>
  <si>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</si>
  <si>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</si>
  <si>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</si>
  <si>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</si>
  <si>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</si>
  <si>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</si>
  <si>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</si>
  <si>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</si>
  <si>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</si>
  <si>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</si>
  <si>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</si>
  <si>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</si>
  <si>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</si>
  <si>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</si>
  <si>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</si>
  <si>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</si>
  <si>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</si>
  <si>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</si>
  <si>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</si>
  <si>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</si>
  <si>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</si>
  <si>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</si>
  <si>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</si>
  <si>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</si>
  <si>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</si>
  <si>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</si>
  <si>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</si>
  <si>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</si>
  <si>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</si>
  <si>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</si>
  <si>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</si>
  <si>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</si>
  <si>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</si>
  <si>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</si>
  <si>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</si>
  <si>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</si>
  <si>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</si>
  <si>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</si>
  <si>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</si>
  <si>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</si>
  <si>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</si>
  <si>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</si>
  <si>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</si>
  <si>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</si>
  <si>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</si>
  <si>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</si>
  <si>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</si>
  <si>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</si>
  <si>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</si>
  <si>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</si>
  <si>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</si>
  <si>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</si>
  <si>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</si>
  <si>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</si>
  <si>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</si>
  <si>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</si>
  <si>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</si>
  <si>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</si>
  <si>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</si>
  <si>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</si>
  <si>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</si>
  <si>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</si>
  <si>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</si>
  <si>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</si>
  <si>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</si>
  <si>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</si>
  <si>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</si>
  <si>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</si>
  <si>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</si>
  <si>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</si>
  <si>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</si>
  <si>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</si>
  <si>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</si>
  <si>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</si>
  <si>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</si>
  <si>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</si>
  <si>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</si>
  <si>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</si>
  <si>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</si>
  <si>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</si>
  <si>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</si>
  <si>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</si>
  <si>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</si>
  <si>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</si>
  <si>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</si>
  <si>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</si>
  <si>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</si>
  <si>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</si>
  <si>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</si>
  <si>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</si>
  <si>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</si>
  <si>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</si>
  <si>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</si>
  <si>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</si>
  <si>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</si>
  <si>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</si>
  <si>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</si>
  <si>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</si>
  <si>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</si>
  <si>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</si>
  <si>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</si>
  <si>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</si>
  <si>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</si>
  <si>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</si>
  <si>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</si>
  <si>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</si>
  <si>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</si>
  <si>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</si>
  <si>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</si>
  <si>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</si>
  <si>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</si>
  <si>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</si>
  <si>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</si>
  <si>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</si>
  <si>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</si>
  <si>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</si>
  <si>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</si>
  <si>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</si>
  <si>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</si>
  <si>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</si>
  <si>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</si>
  <si>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</si>
  <si>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</si>
  <si>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</si>
  <si>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</si>
  <si>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</si>
  <si>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</si>
  <si>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</si>
  <si>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</si>
  <si>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</si>
  <si>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</si>
  <si>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</si>
  <si>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</si>
  <si>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</si>
  <si>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</si>
  <si>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</si>
  <si>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</si>
  <si>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</si>
  <si>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</si>
  <si>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</si>
  <si>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</si>
  <si>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</si>
  <si>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</si>
  <si>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</si>
  <si>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</si>
  <si>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</si>
  <si>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</si>
  <si>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</si>
  <si>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</si>
  <si>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</si>
  <si>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</si>
  <si>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</si>
  <si>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</si>
  <si>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</si>
  <si>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</si>
  <si>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</si>
  <si>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</si>
  <si>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</si>
  <si>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</si>
  <si>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</si>
  <si>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</si>
  <si>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</si>
  <si>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</si>
  <si>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</si>
  <si>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</si>
  <si>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</si>
  <si>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</si>
  <si>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</si>
  <si>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</si>
  <si>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</si>
  <si>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</si>
  <si>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</si>
  <si>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</si>
  <si>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</si>
  <si>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</si>
  <si>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</si>
  <si>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</si>
  <si>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</si>
  <si>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</si>
  <si>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</si>
  <si>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</si>
  <si>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</si>
  <si>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</si>
  <si>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</si>
  <si>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</si>
  <si>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</si>
  <si>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</si>
  <si>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</si>
  <si>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</si>
  <si>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</si>
  <si>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</si>
  <si>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</si>
  <si>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</si>
  <si>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</si>
  <si>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</si>
  <si>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</si>
  <si>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</si>
  <si>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</si>
  <si>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</si>
  <si>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</si>
  <si>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</si>
  <si>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</si>
  <si>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</si>
  <si>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</si>
  <si>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</si>
  <si>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</si>
  <si>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</si>
  <si>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</si>
  <si>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</si>
  <si>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</si>
  <si>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</si>
  <si>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</si>
  <si>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</si>
  <si>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</si>
  <si>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</si>
  <si>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</si>
  <si>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</si>
  <si>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</si>
  <si>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</si>
  <si>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</si>
  <si>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</si>
  <si>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</si>
  <si>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</si>
  <si>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</si>
  <si>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</si>
  <si>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</si>
  <si>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</si>
  <si>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</si>
  <si>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</si>
  <si>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</si>
  <si>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</si>
  <si>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</si>
  <si>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</si>
  <si>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</si>
  <si>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</si>
  <si>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</si>
  <si>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</si>
  <si>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</si>
  <si>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</si>
  <si>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</si>
  <si>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</si>
  <si>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</si>
  <si>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</si>
  <si>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</si>
  <si>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</si>
  <si>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</si>
  <si>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</si>
  <si>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</si>
  <si>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</si>
  <si>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</si>
  <si>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</si>
  <si>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</si>
  <si>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</si>
  <si>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</si>
  <si>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</si>
  <si>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</si>
  <si>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</si>
  <si>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</si>
  <si>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</si>
  <si>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</si>
  <si>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</si>
  <si>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</si>
  <si>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</si>
  <si>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</si>
  <si>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</si>
  <si>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</si>
  <si>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</si>
  <si>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</si>
  <si>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</si>
  <si>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</si>
  <si>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</si>
  <si>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</si>
  <si>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</si>
  <si>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</si>
  <si>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</si>
  <si>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</si>
  <si>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</si>
  <si>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</si>
  <si>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</si>
  <si>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</si>
  <si>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</si>
  <si>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</si>
  <si>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</si>
  <si>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</si>
  <si>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</si>
  <si>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</si>
  <si>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</si>
  <si>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</si>
  <si>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</si>
  <si>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</si>
  <si>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</si>
  <si>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</si>
  <si>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</si>
  <si>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</si>
  <si>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</si>
  <si>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</si>
  <si>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</si>
  <si>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</si>
  <si>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</si>
  <si>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</si>
  <si>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</si>
  <si>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</si>
  <si>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</si>
  <si>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</si>
  <si>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</si>
  <si>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</si>
  <si>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</si>
  <si>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</si>
  <si>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</si>
  <si>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</si>
  <si>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</si>
  <si>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</si>
  <si>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</si>
  <si>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</si>
  <si>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</si>
  <si>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</si>
  <si>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</si>
  <si>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</si>
  <si>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</si>
  <si>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</si>
  <si>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</si>
  <si>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</si>
  <si>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</si>
  <si>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</si>
  <si>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</si>
  <si>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</si>
  <si>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</si>
  <si>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</si>
  <si>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</si>
  <si>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</si>
  <si>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</si>
  <si>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</si>
  <si>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</si>
  <si>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</si>
  <si>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</si>
  <si>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</si>
  <si>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</si>
  <si>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</si>
  <si>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</si>
  <si>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</si>
  <si>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</si>
  <si>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</si>
  <si>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</si>
  <si>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</si>
  <si>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</si>
  <si>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</si>
  <si>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</si>
  <si>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</si>
  <si>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</si>
  <si>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</si>
  <si>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</si>
  <si>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</si>
  <si>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</si>
  <si>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</si>
  <si>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</si>
  <si>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</si>
  <si>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</si>
  <si>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</si>
  <si>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</si>
  <si>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</si>
  <si>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</si>
  <si>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</si>
  <si>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</si>
  <si>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</si>
  <si>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</si>
  <si>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</si>
  <si>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</si>
  <si>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</si>
  <si>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</si>
  <si>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</si>
  <si>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</si>
  <si>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</si>
  <si>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</si>
  <si>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</si>
  <si>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</si>
  <si>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</si>
  <si>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</si>
  <si>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</si>
  <si>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</si>
  <si>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</si>
  <si>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</si>
  <si>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</si>
  <si>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</si>
  <si>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</si>
  <si>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</si>
  <si>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</si>
  <si>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</si>
  <si>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</si>
  <si>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</si>
  <si>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</si>
  <si>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</si>
  <si>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</si>
  <si>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</si>
  <si>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</si>
  <si>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</si>
  <si>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</si>
  <si>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</si>
  <si>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</si>
  <si>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</si>
  <si>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</si>
  <si>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</si>
  <si>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</si>
  <si>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</si>
  <si>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</si>
  <si>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</si>
  <si>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</si>
  <si>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</si>
  <si>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</si>
  <si>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</si>
  <si>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</si>
  <si>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</si>
  <si>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</si>
  <si>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</si>
  <si>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</si>
  <si>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</si>
  <si>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</si>
  <si>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</si>
  <si>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</si>
  <si>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</si>
  <si>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</si>
  <si>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</si>
  <si>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</si>
  <si>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</si>
  <si>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</si>
  <si>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</si>
  <si>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</si>
  <si>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</si>
  <si>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</si>
  <si>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</si>
  <si>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</si>
  <si>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</si>
  <si>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</si>
  <si>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</si>
  <si>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</si>
  <si>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</si>
  <si>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</si>
  <si>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</si>
  <si>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</si>
  <si>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</si>
  <si>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</si>
  <si>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</si>
  <si>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</si>
  <si>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</si>
  <si>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</si>
  <si>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</si>
  <si>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</si>
  <si>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</si>
  <si>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</si>
  <si>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</si>
  <si>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</si>
  <si>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</si>
  <si>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</si>
  <si>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</si>
  <si>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</si>
  <si>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</si>
  <si>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</si>
  <si>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</si>
  <si>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</si>
  <si>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</si>
  <si>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</si>
  <si>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</si>
  <si>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</si>
  <si>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</si>
  <si>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</si>
  <si>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</si>
  <si>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</si>
  <si>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</si>
  <si>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</si>
  <si>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</si>
  <si>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</si>
  <si>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</si>
  <si>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</si>
  <si>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</si>
  <si>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</si>
  <si>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</si>
  <si>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</si>
  <si>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</si>
  <si>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</si>
  <si>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</si>
  <si>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</si>
  <si>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</si>
  <si>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</si>
  <si>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</si>
  <si>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</si>
  <si>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</si>
  <si>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</si>
  <si>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</si>
  <si>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</si>
  <si>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</si>
  <si>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</si>
  <si>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</si>
  <si>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</si>
  <si>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</si>
  <si>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</si>
  <si>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</si>
  <si>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</si>
  <si>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</si>
  <si>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</si>
  <si>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</si>
  <si>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</si>
  <si>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</si>
  <si>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</si>
  <si>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</si>
  <si>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</si>
  <si>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</si>
  <si>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</si>
  <si>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</si>
  <si>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</si>
  <si>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</si>
  <si>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</si>
  <si>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</si>
  <si>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</si>
  <si>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</si>
  <si>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</si>
  <si>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</si>
  <si>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</si>
  <si>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</si>
  <si>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</si>
  <si>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</si>
  <si>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</si>
  <si>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</si>
  <si>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</si>
  <si>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</si>
  <si>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</si>
  <si>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</si>
  <si>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</si>
  <si>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</si>
  <si>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</si>
  <si>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</si>
  <si>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</si>
  <si>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</si>
  <si>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</si>
  <si>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</si>
  <si>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</si>
  <si>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</si>
  <si>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</si>
  <si>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</si>
  <si>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</si>
  <si>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</si>
  <si>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</si>
  <si>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</si>
  <si>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</si>
  <si>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</si>
  <si>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</si>
  <si>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</si>
  <si>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</si>
  <si>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</si>
  <si>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</si>
  <si>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</si>
  <si>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</si>
  <si>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</si>
  <si>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</si>
  <si>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</si>
  <si>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</si>
  <si>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</si>
  <si>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</si>
  <si>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</si>
  <si>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</si>
  <si>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</si>
  <si>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</si>
  <si>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</si>
  <si>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</si>
  <si>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</si>
  <si>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</si>
  <si>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</si>
  <si>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</si>
  <si>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</si>
  <si>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</si>
  <si>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</si>
  <si>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</si>
  <si>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</si>
  <si>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</si>
  <si>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</si>
  <si>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</si>
  <si>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</si>
  <si>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</si>
  <si>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</si>
  <si>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</si>
  <si>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</si>
  <si>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</si>
  <si>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</si>
  <si>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</si>
  <si>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</si>
  <si>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</si>
  <si>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</si>
  <si>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</si>
  <si>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</si>
  <si>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</si>
  <si>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</si>
  <si>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</si>
  <si>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</si>
  <si>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</si>
  <si>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</si>
  <si>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</si>
  <si>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</si>
  <si>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</si>
  <si>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</si>
  <si>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</si>
  <si>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</si>
  <si>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</si>
  <si>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</si>
  <si>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</si>
  <si>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</si>
  <si>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</si>
  <si>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</si>
  <si>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</si>
  <si>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</si>
  <si>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</si>
  <si>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</si>
  <si>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</si>
  <si>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</si>
  <si>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</si>
  <si>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</si>
  <si>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</si>
  <si>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</si>
  <si>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</si>
  <si>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</si>
  <si>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</si>
  <si>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</si>
  <si>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</si>
  <si>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</si>
  <si>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</si>
  <si>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</si>
  <si>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</si>
  <si>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</si>
  <si>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</si>
  <si>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</si>
  <si>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</si>
  <si>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</si>
  <si>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</si>
  <si>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</si>
  <si>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</si>
  <si>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</si>
  <si>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</si>
  <si>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</si>
  <si>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</si>
  <si>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</si>
  <si>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</si>
  <si>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</si>
  <si>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</si>
  <si>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</si>
  <si>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</si>
  <si>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</si>
  <si>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</si>
  <si>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</si>
  <si>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</si>
  <si>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</si>
  <si>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</si>
  <si>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</si>
  <si>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</si>
  <si>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</si>
  <si>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</si>
  <si>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</si>
  <si>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</si>
  <si>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</si>
  <si>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</si>
  <si>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</si>
  <si>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</si>
  <si>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</si>
  <si>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</si>
  <si>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</si>
  <si>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</si>
  <si>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</si>
  <si>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</si>
  <si>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</si>
  <si>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</si>
  <si>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</si>
  <si>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</si>
  <si>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</si>
  <si>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</si>
  <si>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</si>
  <si>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</si>
  <si>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</si>
  <si>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</si>
  <si>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</si>
  <si>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</si>
  <si>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</si>
  <si>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</si>
  <si>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</si>
  <si>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</si>
  <si>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</si>
  <si>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</si>
  <si>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</si>
  <si>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</si>
  <si>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</si>
  <si>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</si>
  <si>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</si>
  <si>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</si>
  <si>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</si>
  <si>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</si>
  <si>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</si>
  <si>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</si>
  <si>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</si>
  <si>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</si>
  <si>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</si>
  <si>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</si>
  <si>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</si>
  <si>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</si>
  <si>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</si>
  <si>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</si>
  <si>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</si>
  <si>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</si>
  <si>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</si>
  <si>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</si>
  <si>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</si>
  <si>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</si>
  <si>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</si>
  <si>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</si>
  <si>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</si>
  <si>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</si>
  <si>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</si>
  <si>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</si>
  <si>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</si>
  <si>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</si>
  <si>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</si>
  <si>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</si>
  <si>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</si>
  <si>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</si>
  <si>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</si>
  <si>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</si>
  <si>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</si>
  <si>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</si>
  <si>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</si>
  <si>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</si>
  <si>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</si>
  <si>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</si>
  <si>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</si>
  <si>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</si>
  <si>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</si>
  <si>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</si>
  <si>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</si>
  <si>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</si>
  <si>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</si>
  <si>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</si>
  <si>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</si>
  <si>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</si>
  <si>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</si>
  <si>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</si>
  <si>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</si>
  <si>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</si>
  <si>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</si>
  <si>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</si>
  <si>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</si>
  <si>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</si>
  <si>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</si>
  <si>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</si>
  <si>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</si>
  <si>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</si>
  <si>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</si>
  <si>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</si>
  <si>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</si>
  <si>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</si>
  <si>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</si>
  <si>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</si>
  <si>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</si>
  <si>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</si>
  <si>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</si>
  <si>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</si>
  <si>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</si>
  <si>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</si>
  <si>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</si>
  <si>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</si>
  <si>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</si>
  <si>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</si>
  <si>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</si>
  <si>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</si>
  <si>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</si>
  <si>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</si>
  <si>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</si>
  <si>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</si>
  <si>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</si>
  <si>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</si>
  <si>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</si>
  <si>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</si>
  <si>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</si>
  <si>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</si>
  <si>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</si>
  <si>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</si>
  <si>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</si>
  <si>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</si>
  <si>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</si>
  <si>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</si>
  <si>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</si>
  <si>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</si>
  <si>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</si>
  <si>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</si>
  <si>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</si>
  <si>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</si>
  <si>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</si>
  <si>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</si>
  <si>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</si>
  <si>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</si>
  <si>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</si>
  <si>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</si>
  <si>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</si>
  <si>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</si>
  <si>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</si>
  <si>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</si>
  <si>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</si>
  <si>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</si>
  <si>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</si>
  <si>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</si>
  <si>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</si>
  <si>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</si>
  <si>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</si>
  <si>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</si>
  <si>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</si>
  <si>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</si>
  <si>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</si>
  <si>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</si>
  <si>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</si>
  <si>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</si>
  <si>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</si>
  <si>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</si>
  <si>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</si>
  <si>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</si>
  <si>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</si>
  <si>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</si>
  <si>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</si>
  <si>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</si>
  <si>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</si>
  <si>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</si>
  <si>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</si>
  <si>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</si>
  <si>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</si>
  <si>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</si>
  <si>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</si>
  <si>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</si>
  <si>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</si>
  <si>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</si>
  <si>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</si>
  <si>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</si>
  <si>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</si>
  <si>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</si>
  <si>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</si>
  <si>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</si>
  <si>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</si>
  <si>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</si>
  <si>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</si>
  <si>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</si>
  <si>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</si>
  <si>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</si>
  <si>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</si>
  <si>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</si>
  <si>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</si>
  <si>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</si>
  <si>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</si>
  <si>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</si>
  <si>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</si>
  <si>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</si>
  <si>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</si>
  <si>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</si>
  <si>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</si>
  <si>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</si>
  <si>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</si>
  <si>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</si>
  <si>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</si>
  <si>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</si>
  <si>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</si>
  <si>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</si>
  <si>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</si>
  <si>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</si>
  <si>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</si>
  <si>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</si>
  <si>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</si>
  <si>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</si>
  <si>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</si>
  <si>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</si>
  <si>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</si>
  <si>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</si>
  <si>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</si>
  <si>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</si>
  <si>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</si>
  <si>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</si>
  <si>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</si>
  <si>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</si>
  <si>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</si>
  <si>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</si>
  <si>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</si>
  <si>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</si>
  <si>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</si>
  <si>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</si>
  <si>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</si>
  <si>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</si>
  <si>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</si>
  <si>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</si>
  <si>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</si>
  <si>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</si>
  <si>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</si>
  <si>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</si>
  <si>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</si>
  <si>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</si>
  <si>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</si>
  <si>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</si>
  <si>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</si>
  <si>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</si>
  <si>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</si>
  <si>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</si>
  <si>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</si>
  <si>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</si>
  <si>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</si>
  <si>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</si>
  <si>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</si>
  <si>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</si>
  <si>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</si>
  <si>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</si>
  <si>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</si>
  <si>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</si>
  <si>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</si>
  <si>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</si>
  <si>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</si>
  <si>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</si>
  <si>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</si>
  <si>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</si>
  <si>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</si>
  <si>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</si>
  <si>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</si>
  <si>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</si>
  <si>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</si>
  <si>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</si>
  <si>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</si>
  <si>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</si>
  <si>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</si>
  <si>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</si>
  <si>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</si>
  <si>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</si>
  <si>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</si>
  <si>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</si>
  <si>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</si>
  <si>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</si>
  <si>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</si>
  <si>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</si>
  <si>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</si>
  <si>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</si>
  <si>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</si>
  <si>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</si>
  <si>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</si>
  <si>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</si>
  <si>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</si>
  <si>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</si>
  <si>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</si>
  <si>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</si>
  <si>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</si>
  <si>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</si>
  <si>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</si>
  <si>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</si>
  <si>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</si>
  <si>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</si>
  <si>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</si>
  <si>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</si>
  <si>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</si>
  <si>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</si>
  <si>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</si>
  <si>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</si>
  <si>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</si>
  <si>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</si>
  <si>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</si>
  <si>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</si>
  <si>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</si>
  <si>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</si>
  <si>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</si>
  <si>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</si>
  <si>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</si>
  <si>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</si>
  <si>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</si>
  <si>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</si>
  <si>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</si>
  <si>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</si>
  <si>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</si>
  <si>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</si>
  <si>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</si>
  <si>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</si>
  <si>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</si>
  <si>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</si>
  <si>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</si>
  <si>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</si>
  <si>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</si>
  <si>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</si>
  <si>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</si>
  <si>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</si>
  <si>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</si>
  <si>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</si>
  <si>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</si>
  <si>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</si>
  <si>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</si>
  <si>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</si>
  <si>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</si>
  <si>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</si>
  <si>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</si>
  <si>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</si>
  <si>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</si>
  <si>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</si>
  <si>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</si>
  <si>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</si>
  <si>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</si>
  <si>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</si>
  <si>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</si>
  <si>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</si>
  <si>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</si>
  <si>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</si>
  <si>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</si>
  <si>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</si>
  <si>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</si>
  <si>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</si>
  <si>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</si>
  <si>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</si>
  <si>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</si>
  <si>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</si>
  <si>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</si>
  <si>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</si>
  <si>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</si>
  <si>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</si>
  <si>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</si>
  <si>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</si>
  <si>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</si>
  <si>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</si>
  <si>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</si>
  <si>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</si>
  <si>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</si>
  <si>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</si>
  <si>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</si>
  <si>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</si>
  <si>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</si>
  <si>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</si>
  <si>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</si>
  <si>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</si>
  <si>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</si>
  <si>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</si>
  <si>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</si>
  <si>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</si>
  <si>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</si>
  <si>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</si>
  <si>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</si>
  <si>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</si>
  <si>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</si>
  <si>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</si>
  <si>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</si>
  <si>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</si>
  <si>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</si>
  <si>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</si>
  <si>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</si>
  <si>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</si>
  <si>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</si>
  <si>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</si>
  <si>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</si>
  <si>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</si>
  <si>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</si>
  <si>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</si>
  <si>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</si>
  <si>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</si>
  <si>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</si>
  <si>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</si>
  <si>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</si>
  <si>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</si>
  <si>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</si>
  <si>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</si>
  <si>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</si>
  <si>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</si>
  <si>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</si>
  <si>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</si>
  <si>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</si>
  <si>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</si>
  <si>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</si>
  <si>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</si>
  <si>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</si>
  <si>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</si>
  <si>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</si>
  <si>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</si>
  <si>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</si>
  <si>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</si>
  <si>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</si>
  <si>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</si>
  <si>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</si>
  <si>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</si>
  <si>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</si>
  <si>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</si>
  <si>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</si>
  <si>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</si>
  <si>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</si>
  <si>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</si>
  <si>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</si>
  <si>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</si>
  <si>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</si>
  <si>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</si>
  <si>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</si>
  <si>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</si>
  <si>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</si>
  <si>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</si>
  <si>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</si>
  <si>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</si>
  <si>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</si>
  <si>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</si>
  <si>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</si>
  <si>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</si>
  <si>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</si>
  <si>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</si>
  <si>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</si>
  <si>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</si>
  <si>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</si>
  <si>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</si>
  <si>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</si>
  <si>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</si>
  <si>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</si>
  <si>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</si>
  <si>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</si>
  <si>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</si>
  <si>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</si>
  <si>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</si>
  <si>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</si>
  <si>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</si>
  <si>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</si>
  <si>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</si>
  <si>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</si>
  <si>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</si>
  <si>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</si>
  <si>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</si>
  <si>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</si>
  <si>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</si>
  <si>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</si>
  <si>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</si>
  <si>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</si>
  <si>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</si>
  <si>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</si>
  <si>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</si>
  <si>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</si>
  <si>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</si>
  <si>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</si>
  <si>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</si>
  <si>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</si>
  <si>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</si>
  <si>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</si>
  <si>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</si>
  <si>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</si>
  <si>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</si>
  <si>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</si>
  <si>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</si>
  <si>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</si>
  <si>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</si>
  <si>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</si>
  <si>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</si>
  <si>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</si>
  <si>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</si>
  <si>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</si>
  <si>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</si>
  <si>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</si>
  <si>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</si>
  <si>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</si>
  <si>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</si>
  <si>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</si>
  <si>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</si>
  <si>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</si>
  <si>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</si>
  <si>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</si>
  <si>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</si>
  <si>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</si>
  <si>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</si>
  <si>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</si>
  <si>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</si>
  <si>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</si>
  <si>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</si>
  <si>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</si>
  <si>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</si>
  <si>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</si>
  <si>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</si>
  <si>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</si>
  <si>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</si>
  <si>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</si>
  <si>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</si>
  <si>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</si>
  <si>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</si>
  <si>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</si>
  <si>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</si>
  <si>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</si>
  <si>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</si>
  <si>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</si>
  <si>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</si>
  <si>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</si>
  <si>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</si>
  <si>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</si>
  <si>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</si>
  <si>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</si>
  <si>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</si>
  <si>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</si>
  <si>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</si>
  <si>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</si>
  <si>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</si>
  <si>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</si>
  <si>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</si>
  <si>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</si>
  <si>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</si>
  <si>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</si>
  <si>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</si>
  <si>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</si>
  <si>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</si>
  <si>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</si>
  <si>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</si>
  <si>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</si>
  <si>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</si>
  <si>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</si>
  <si>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</si>
  <si>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</si>
  <si>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</si>
  <si>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</si>
  <si>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</si>
  <si>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</si>
  <si>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</si>
  <si>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</si>
  <si>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</si>
  <si>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</si>
  <si>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</si>
  <si>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</si>
  <si>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</si>
  <si>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</si>
  <si>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</si>
  <si>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</si>
  <si>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</si>
  <si>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</si>
  <si>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</si>
  <si>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</si>
  <si>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</si>
  <si>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</si>
  <si>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</si>
  <si>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</si>
  <si>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</si>
  <si>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</si>
  <si>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</si>
  <si>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</si>
  <si>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</si>
  <si>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</si>
  <si>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</si>
  <si>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</si>
  <si>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</si>
  <si>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</si>
  <si>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</si>
  <si>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</si>
  <si>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</si>
  <si>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</si>
  <si>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</si>
  <si>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</si>
  <si>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</si>
  <si>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</si>
  <si>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</si>
  <si>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</si>
  <si>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</si>
  <si>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</si>
  <si>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</si>
  <si>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</si>
  <si>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</si>
  <si>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</si>
  <si>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</si>
  <si>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</si>
  <si>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</si>
  <si>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</si>
  <si>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</si>
  <si>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</si>
  <si>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</si>
  <si>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</si>
  <si>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</si>
  <si>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</si>
  <si>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</si>
  <si>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</si>
  <si>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</si>
  <si>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</si>
  <si>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</si>
  <si>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</si>
  <si>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</si>
  <si>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</si>
  <si>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</si>
  <si>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</si>
  <si>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</si>
  <si>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</si>
  <si>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</si>
  <si>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</si>
  <si>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</si>
  <si>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</si>
  <si>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</si>
  <si>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</si>
  <si>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</si>
  <si>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</si>
  <si>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</si>
  <si>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</si>
  <si>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</si>
  <si>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</si>
  <si>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</si>
  <si>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</si>
  <si>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</si>
  <si>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</si>
  <si>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</si>
  <si>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</si>
  <si>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</si>
  <si>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</si>
  <si>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</si>
  <si>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</si>
  <si>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</si>
  <si>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</si>
  <si>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</si>
  <si>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</si>
  <si>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</si>
  <si>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</si>
  <si>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</si>
  <si>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</si>
  <si>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</si>
  <si>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</si>
  <si>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</si>
  <si>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</si>
  <si>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</si>
  <si>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</si>
  <si>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</si>
  <si>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</si>
  <si>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</si>
  <si>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</si>
  <si>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</si>
  <si>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</si>
  <si>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</si>
  <si>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</si>
  <si>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</si>
  <si>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</si>
  <si>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</si>
  <si>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</si>
  <si>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</si>
  <si>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</si>
  <si>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</si>
  <si>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</si>
  <si>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</si>
  <si>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</si>
  <si>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</si>
  <si>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</si>
  <si>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</si>
  <si>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</si>
  <si>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</si>
  <si>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</si>
  <si>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</si>
  <si>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</si>
  <si>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</si>
  <si>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</si>
  <si>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</si>
  <si>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</si>
  <si>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</si>
  <si>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</si>
  <si>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</si>
  <si>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</si>
  <si>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</si>
  <si>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</si>
  <si>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</si>
  <si>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</si>
  <si>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</si>
  <si>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</si>
  <si>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</si>
  <si>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</si>
  <si>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</si>
  <si>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</si>
  <si>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</si>
  <si>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</si>
  <si>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</si>
  <si>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</si>
  <si>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</si>
  <si>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</si>
  <si>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</si>
  <si>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</si>
  <si>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</si>
  <si>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</si>
  <si>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</si>
  <si>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</si>
  <si>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</si>
  <si>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</si>
  <si>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</si>
  <si>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</si>
  <si>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</si>
  <si>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</si>
  <si>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</si>
  <si>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</si>
  <si>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</si>
  <si>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</si>
  <si>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</si>
  <si>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</si>
  <si>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</si>
  <si>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</si>
  <si>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</si>
  <si>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</si>
  <si>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</si>
  <si>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</si>
  <si>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</si>
  <si>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</si>
  <si>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</si>
  <si>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</si>
  <si>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</si>
  <si>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</si>
  <si>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</si>
  <si>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</si>
  <si>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</si>
  <si>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</si>
  <si>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</si>
  <si>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</si>
  <si>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</si>
  <si>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</si>
  <si>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</si>
  <si>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</si>
  <si>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</si>
  <si>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</si>
  <si>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</si>
  <si>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</si>
  <si>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</si>
  <si>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</si>
  <si>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</si>
  <si>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</si>
  <si>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</si>
  <si>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</si>
  <si>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</si>
  <si>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</si>
  <si>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</si>
  <si>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</si>
  <si>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</si>
  <si>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</si>
  <si>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</si>
  <si>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</si>
  <si>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</si>
  <si>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</si>
  <si>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</si>
  <si>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</si>
  <si>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</si>
  <si>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</si>
  <si>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</si>
  <si>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</si>
  <si>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</si>
  <si>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</si>
  <si>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</si>
  <si>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</si>
  <si>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</si>
  <si>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</si>
  <si>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</si>
  <si>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</si>
  <si>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</si>
  <si>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</si>
  <si>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</si>
  <si>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</si>
  <si>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</si>
  <si>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</si>
  <si>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</si>
  <si>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</si>
  <si>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</si>
  <si>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</si>
  <si>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</si>
  <si>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</si>
  <si>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</si>
  <si>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</si>
  <si>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</si>
  <si>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</si>
  <si>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</si>
  <si>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</si>
  <si>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</si>
  <si>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</si>
  <si>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</si>
  <si>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</si>
  <si>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</si>
  <si>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</si>
  <si>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</si>
  <si>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</si>
  <si>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</si>
  <si>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</si>
  <si>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</si>
  <si>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</si>
  <si>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</si>
  <si>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</si>
  <si>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</si>
  <si>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</si>
  <si>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</si>
  <si>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</si>
  <si>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</si>
  <si>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</si>
  <si>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</si>
  <si>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</si>
  <si>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</si>
  <si>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</si>
  <si>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</si>
  <si>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</si>
  <si>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</si>
  <si>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</si>
  <si>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</si>
  <si>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</si>
  <si>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</si>
  <si>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</si>
  <si>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</si>
  <si>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</si>
  <si>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</si>
  <si>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</si>
  <si>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</si>
  <si>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</si>
  <si>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</si>
  <si>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</si>
  <si>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</si>
  <si>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</si>
  <si>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</si>
  <si>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</si>
  <si>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</si>
  <si>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</si>
  <si>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</si>
  <si>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</si>
  <si>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</si>
  <si>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</si>
  <si>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</si>
  <si>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</si>
  <si>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</si>
  <si>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</si>
  <si>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</si>
  <si>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</si>
  <si>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</si>
  <si>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</si>
  <si>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</si>
  <si>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</si>
  <si>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</si>
  <si>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</si>
  <si>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</si>
  <si>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</si>
  <si>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</si>
  <si>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</si>
  <si>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</si>
  <si>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</si>
  <si>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</si>
  <si>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</si>
  <si>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</si>
  <si>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</si>
  <si>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</si>
  <si>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</si>
  <si>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</si>
  <si>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</si>
  <si>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</si>
  <si>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</si>
  <si>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</si>
  <si>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</si>
  <si>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</si>
  <si>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</si>
  <si>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</si>
  <si>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</si>
  <si>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</si>
  <si>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</si>
  <si>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</si>
  <si>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</si>
  <si>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</si>
  <si>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</si>
  <si>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</si>
  <si>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</si>
  <si>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</si>
  <si>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</si>
  <si>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</si>
  <si>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</si>
  <si>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</si>
  <si>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</si>
  <si>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</si>
  <si>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</si>
  <si>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</si>
  <si>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</si>
  <si>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</si>
  <si>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</si>
  <si>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</si>
  <si>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</si>
  <si>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</si>
  <si>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</si>
  <si>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</si>
  <si>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</si>
  <si>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</si>
  <si>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</si>
  <si>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</si>
  <si>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</si>
  <si>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</si>
  <si>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</si>
  <si>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</si>
  <si>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</si>
  <si>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</si>
  <si>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</si>
  <si>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</si>
  <si>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</si>
  <si>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</si>
  <si>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</si>
  <si>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</si>
  <si>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</si>
  <si>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</si>
  <si>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</si>
  <si>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</si>
  <si>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</si>
  <si>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</si>
  <si>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</si>
  <si>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</si>
  <si>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</si>
  <si>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</si>
  <si>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</si>
  <si>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</si>
  <si>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</si>
  <si>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</si>
  <si>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</si>
  <si>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</si>
  <si>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</si>
  <si>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</si>
  <si>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</si>
  <si>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</si>
  <si>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</si>
  <si>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</si>
  <si>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</si>
  <si>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</si>
  <si>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</si>
  <si>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</si>
  <si>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</si>
  <si>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</si>
  <si>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</si>
  <si>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</si>
  <si>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</si>
  <si>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</si>
  <si>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</si>
  <si>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</si>
  <si>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</si>
  <si>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</si>
  <si>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</si>
  <si>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</si>
  <si>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</si>
  <si>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</si>
  <si>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</si>
  <si>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</si>
  <si>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</si>
  <si>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</si>
  <si>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</si>
  <si>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</si>
  <si>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</si>
  <si>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</si>
  <si>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</si>
  <si>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</si>
  <si>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</si>
  <si>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</si>
  <si>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</si>
  <si>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</si>
  <si>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</si>
  <si>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</si>
  <si>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</si>
  <si>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</si>
  <si>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</si>
  <si>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</si>
  <si>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</si>
  <si>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</si>
  <si>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</si>
  <si>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</si>
  <si>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</si>
  <si>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</si>
  <si>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</si>
  <si>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</si>
  <si>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</si>
  <si>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</si>
  <si>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</si>
  <si>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</si>
  <si>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</si>
  <si>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</si>
  <si>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</si>
  <si>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</si>
  <si>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</si>
  <si>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</si>
  <si>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</si>
  <si>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</si>
  <si>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</si>
  <si>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</si>
  <si>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</si>
  <si>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</si>
  <si>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</si>
  <si>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</si>
  <si>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</si>
  <si>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</si>
  <si>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</si>
  <si>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</si>
  <si>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</si>
  <si>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</si>
  <si>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</si>
  <si>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</si>
  <si>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</si>
  <si>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</si>
  <si>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</si>
  <si>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</si>
  <si>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</si>
  <si>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</si>
  <si>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</si>
  <si>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</si>
  <si>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</si>
  <si>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</si>
  <si>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</si>
  <si>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</si>
  <si>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</si>
  <si>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</si>
  <si>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</si>
  <si>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</si>
  <si>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</si>
  <si>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</si>
  <si>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</si>
  <si>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</si>
  <si>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</si>
  <si>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</si>
  <si>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</si>
  <si>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</si>
  <si>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</si>
  <si>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</si>
  <si>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</si>
  <si>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</si>
  <si>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</si>
  <si>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</si>
  <si>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</si>
  <si>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</si>
  <si>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</si>
  <si>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</si>
  <si>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</si>
  <si>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</si>
  <si>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</si>
  <si>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</si>
  <si>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</si>
  <si>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</si>
  <si>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</si>
  <si>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</si>
  <si>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</si>
  <si>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</si>
  <si>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</si>
  <si>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</si>
  <si>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</si>
  <si>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</si>
  <si>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</si>
  <si>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</si>
  <si>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</si>
  <si>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</si>
  <si>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</si>
  <si>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</si>
  <si>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</si>
  <si>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</si>
  <si>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</si>
  <si>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</si>
  <si>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</si>
  <si>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</si>
  <si>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</si>
  <si>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</si>
  <si>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</si>
  <si>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</si>
  <si>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</si>
  <si>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</si>
  <si>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</si>
  <si>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</si>
  <si>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</si>
  <si>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</si>
  <si>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</si>
  <si>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</si>
  <si>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</si>
  <si>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</si>
  <si>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</si>
  <si>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</si>
  <si>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</si>
  <si>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</si>
  <si>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</si>
  <si>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</si>
  <si>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</si>
  <si>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</si>
  <si>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</si>
  <si>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</si>
  <si>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</si>
  <si>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</si>
  <si>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</si>
  <si>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</si>
  <si>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</si>
  <si>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</si>
  <si>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</si>
  <si>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</si>
  <si>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</si>
  <si>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</si>
  <si>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</si>
  <si>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</si>
  <si>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</si>
  <si>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</si>
  <si>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</si>
  <si>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</si>
  <si>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</si>
  <si>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</si>
  <si>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</si>
  <si>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</si>
  <si>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</si>
  <si>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</si>
  <si>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</si>
  <si>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</si>
  <si>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</si>
  <si>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</si>
  <si>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</si>
  <si>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</si>
  <si>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</si>
  <si>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</si>
  <si>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</si>
  <si>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</si>
  <si>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</si>
  <si>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</si>
  <si>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</si>
  <si>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</si>
  <si>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</si>
  <si>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</si>
  <si>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</si>
  <si>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</si>
  <si>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</si>
  <si>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</si>
  <si>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</si>
  <si>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</si>
  <si>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</si>
  <si>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</si>
  <si>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</si>
  <si>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</si>
  <si>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</si>
  <si>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</si>
  <si>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</si>
  <si>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</si>
  <si>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</si>
  <si>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</si>
  <si>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</si>
  <si>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</si>
  <si>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</si>
  <si>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</si>
  <si>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</si>
  <si>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</si>
  <si>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</si>
  <si>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</si>
  <si>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</si>
  <si>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</si>
  <si>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</si>
  <si>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</si>
  <si>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</si>
  <si>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</si>
  <si>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</si>
  <si>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</si>
  <si>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</si>
  <si>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</si>
  <si>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</si>
  <si>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</si>
  <si>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</si>
  <si>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</si>
  <si>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</si>
  <si>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</si>
  <si>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</si>
  <si>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</si>
  <si>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</si>
  <si>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</si>
  <si>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</si>
  <si>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</si>
  <si>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</si>
  <si>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</si>
  <si>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</si>
  <si>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</si>
  <si>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</si>
  <si>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</si>
  <si>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</si>
  <si>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</si>
  <si>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</si>
  <si>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</si>
  <si>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</si>
  <si>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</si>
  <si>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</si>
  <si>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</si>
  <si>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</si>
  <si>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</si>
  <si>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</si>
  <si>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</si>
  <si>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</si>
  <si>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</si>
  <si>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</si>
  <si>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</si>
  <si>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</si>
  <si>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</si>
  <si>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</si>
  <si>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</si>
  <si>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</si>
  <si>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</si>
  <si>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</si>
  <si>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</si>
  <si>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</si>
  <si>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</si>
  <si>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</si>
  <si>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</si>
  <si>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</si>
  <si>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</si>
  <si>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</si>
  <si>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</si>
  <si>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</si>
  <si>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</si>
  <si>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</si>
  <si>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</si>
  <si>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</si>
  <si>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</si>
  <si>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</si>
  <si>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</si>
  <si>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</si>
  <si>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</si>
  <si>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</si>
  <si>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</si>
  <si>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</si>
  <si>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</si>
  <si>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</si>
  <si>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</si>
  <si>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</si>
  <si>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</si>
  <si>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</si>
  <si>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</si>
  <si>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</si>
  <si>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</si>
  <si>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</si>
  <si>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</si>
  <si>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</si>
  <si>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</si>
  <si>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</si>
  <si>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</si>
  <si>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</si>
  <si>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</si>
  <si>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</si>
  <si>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</si>
  <si>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</si>
  <si>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</si>
  <si>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</si>
  <si>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</si>
  <si>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</si>
  <si>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</si>
  <si>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</si>
  <si>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</si>
  <si>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</si>
  <si>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</si>
  <si>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</si>
  <si>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</si>
  <si>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</si>
  <si>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</si>
  <si>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</si>
  <si>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</si>
  <si>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</si>
  <si>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</si>
  <si>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</si>
  <si>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</si>
  <si>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</si>
  <si>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</si>
  <si>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</si>
  <si>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</si>
  <si>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</si>
  <si>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</si>
  <si>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</si>
  <si>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</si>
  <si>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</si>
  <si>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</si>
  <si>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</si>
  <si>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</si>
  <si>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</si>
  <si>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</si>
  <si>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</si>
  <si>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</si>
  <si>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</si>
  <si>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</si>
  <si>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</si>
  <si>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</si>
  <si>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</si>
  <si>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</si>
  <si>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</si>
  <si>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</si>
  <si>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</si>
  <si>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</si>
  <si>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</si>
  <si>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</si>
  <si>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</si>
  <si>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</si>
  <si>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</si>
  <si>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</si>
  <si>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</si>
  <si>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</si>
  <si>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</si>
  <si>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</si>
  <si>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</si>
  <si>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</si>
  <si>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</si>
  <si>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</si>
  <si>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</si>
  <si>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</si>
  <si>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</si>
  <si>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</si>
  <si>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</si>
  <si>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</si>
  <si>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</si>
  <si>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</si>
  <si>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</si>
  <si>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</si>
  <si>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</si>
  <si>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</si>
  <si>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</si>
  <si>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</si>
  <si>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</si>
  <si>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</si>
  <si>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</si>
  <si>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</si>
  <si>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</si>
  <si>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</si>
  <si>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</si>
  <si>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</si>
  <si>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</si>
  <si>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</si>
  <si>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</si>
  <si>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</si>
  <si>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</si>
  <si>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</si>
  <si>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</si>
  <si>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</si>
  <si>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</si>
  <si>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</si>
  <si>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</si>
  <si>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</si>
  <si>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</si>
  <si>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</si>
  <si>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</si>
  <si>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</si>
  <si>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</si>
  <si>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</si>
  <si>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</si>
  <si>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</si>
  <si>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</si>
  <si>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</si>
  <si>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</si>
  <si>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</si>
  <si>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</si>
  <si>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</si>
  <si>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</si>
  <si>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</si>
  <si>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</si>
  <si>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</si>
  <si>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</si>
  <si>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</si>
  <si>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</si>
  <si>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</si>
  <si>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</si>
  <si>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</si>
  <si>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</si>
  <si>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</si>
  <si>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</si>
  <si>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</si>
  <si>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</si>
  <si>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</si>
  <si>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</si>
  <si>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</si>
  <si>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</si>
  <si>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</si>
  <si>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</si>
  <si>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</si>
  <si>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</si>
  <si>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</si>
  <si>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</si>
  <si>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</si>
  <si>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</si>
  <si>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</si>
  <si>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</si>
  <si>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</si>
  <si>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</si>
  <si>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</si>
  <si>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</si>
  <si>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</si>
  <si>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</si>
  <si>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</si>
  <si>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</si>
  <si>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</si>
  <si>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</si>
  <si>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</si>
  <si>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</si>
  <si>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</si>
  <si>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</si>
  <si>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</si>
  <si>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</si>
  <si>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</si>
  <si>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</si>
  <si>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</si>
  <si>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</si>
  <si>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</si>
  <si>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</si>
  <si>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</si>
  <si>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</si>
  <si>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</si>
  <si>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</si>
  <si>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</si>
  <si>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</si>
  <si>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</si>
  <si>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</si>
  <si>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</si>
  <si>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</si>
  <si>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</si>
  <si>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</si>
  <si>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</si>
  <si>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</si>
  <si>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</si>
  <si>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</si>
  <si>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</si>
  <si>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</si>
  <si>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</si>
  <si>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</si>
  <si>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</si>
  <si>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</si>
  <si>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</si>
  <si>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</si>
  <si>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</si>
  <si>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</si>
  <si>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</si>
  <si>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</si>
  <si>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</si>
  <si>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</si>
  <si>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</si>
  <si>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</si>
  <si>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</si>
  <si>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</si>
  <si>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</si>
  <si>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</si>
  <si>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</si>
  <si>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</si>
  <si>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</si>
  <si>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</si>
  <si>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</si>
  <si>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</si>
  <si>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</si>
  <si>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</si>
  <si>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</si>
  <si>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</si>
  <si>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</si>
  <si>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</si>
  <si>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</si>
  <si>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</si>
  <si>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</si>
  <si>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</si>
  <si>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</si>
  <si>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</si>
  <si>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</si>
  <si>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</si>
  <si>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</si>
  <si>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</si>
  <si>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</si>
  <si>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</si>
  <si>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</si>
  <si>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</si>
  <si>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</si>
  <si>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</si>
  <si>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</si>
  <si>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</si>
  <si>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</si>
  <si>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</si>
  <si>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</si>
  <si>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</si>
  <si>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</si>
  <si>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</si>
  <si>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</si>
  <si>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</si>
  <si>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</si>
  <si>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</si>
  <si>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</si>
  <si>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</si>
  <si>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</si>
  <si>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</si>
  <si>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</si>
  <si>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</si>
  <si>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</si>
  <si>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</si>
  <si>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</si>
  <si>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</si>
  <si>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</si>
  <si>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</si>
  <si>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</si>
  <si>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</si>
  <si>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</si>
  <si>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</si>
  <si>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</si>
  <si>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</si>
  <si>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</si>
  <si>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</si>
  <si>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</si>
  <si>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</si>
  <si>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</si>
  <si>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</si>
  <si>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</si>
  <si>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</si>
  <si>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</si>
  <si>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</si>
  <si>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</si>
  <si>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</si>
  <si>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</si>
  <si>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</si>
  <si>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</si>
  <si>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</si>
  <si>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</si>
  <si>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</si>
  <si>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</si>
  <si>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</si>
  <si>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</si>
  <si>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</si>
  <si>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</si>
  <si>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</si>
  <si>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</si>
  <si>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</si>
  <si>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</si>
  <si>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</si>
  <si>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</si>
  <si>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</si>
  <si>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</si>
  <si>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</si>
  <si>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</si>
  <si>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</si>
  <si>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</si>
  <si>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</si>
  <si>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</si>
  <si>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</si>
  <si>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</si>
  <si>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</si>
  <si>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</si>
  <si>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</si>
  <si>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</si>
  <si>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</si>
  <si>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</si>
  <si>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</si>
  <si>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</si>
  <si>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</si>
  <si>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</si>
  <si>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</si>
  <si>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</si>
  <si>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</si>
  <si>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</si>
  <si>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</si>
  <si>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</si>
  <si>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</si>
  <si>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</si>
  <si>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</si>
  <si>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</si>
  <si>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</si>
  <si>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</si>
  <si>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</si>
  <si>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</si>
  <si>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</si>
  <si>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</si>
  <si>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</si>
  <si>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</si>
  <si>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</si>
  <si>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</si>
  <si>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</si>
  <si>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</si>
  <si>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</si>
  <si>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</si>
  <si>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</si>
  <si>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</si>
  <si>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</si>
  <si>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</si>
  <si>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</si>
  <si>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</si>
  <si>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</si>
  <si>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</si>
  <si>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</si>
  <si>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</si>
  <si>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</si>
  <si>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</si>
  <si>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</si>
  <si>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</si>
  <si>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</si>
  <si>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</si>
  <si>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</si>
  <si>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</si>
  <si>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</si>
  <si>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</si>
  <si>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</si>
  <si>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</si>
  <si>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</si>
  <si>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</si>
  <si>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</si>
  <si>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</si>
  <si>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</si>
  <si>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</si>
  <si>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</si>
  <si>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</si>
  <si>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</si>
  <si>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</si>
  <si>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</si>
  <si>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</si>
  <si>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</si>
  <si>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</si>
  <si>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</si>
  <si>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</si>
  <si>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</si>
  <si>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</si>
  <si>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</si>
  <si>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</si>
  <si>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</si>
  <si>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</si>
  <si>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</si>
  <si>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</si>
  <si>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</si>
  <si>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</si>
  <si>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</si>
  <si>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</si>
  <si>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</si>
  <si>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</si>
  <si>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</si>
  <si>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</si>
  <si>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</si>
  <si>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</si>
  <si>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</si>
  <si>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</si>
  <si>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</si>
  <si>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</si>
  <si>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</si>
  <si>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</si>
  <si>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</si>
  <si>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</si>
  <si>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</si>
  <si>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</si>
  <si>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</si>
  <si>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</si>
  <si>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</si>
  <si>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</si>
  <si>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</si>
  <si>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</si>
  <si>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</si>
  <si>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</si>
  <si>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</si>
  <si>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</si>
  <si>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</si>
  <si>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</si>
  <si>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</si>
  <si>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</si>
  <si>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</si>
  <si>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</si>
  <si>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</si>
  <si>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</si>
  <si>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</si>
  <si>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</si>
  <si>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</si>
  <si>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</si>
  <si>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</si>
  <si>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</si>
  <si>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</si>
  <si>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</si>
  <si>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</si>
  <si>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</si>
  <si>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</si>
  <si>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</si>
  <si>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</si>
  <si>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</si>
  <si>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</si>
  <si>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</si>
  <si>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</si>
  <si>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</si>
  <si>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</si>
  <si>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</si>
  <si>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</si>
  <si>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</si>
  <si>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</si>
  <si>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</si>
  <si>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</si>
  <si>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</si>
  <si>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</si>
  <si>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</si>
  <si>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</si>
  <si>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</si>
  <si>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</si>
  <si>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</si>
  <si>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</si>
  <si>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</si>
  <si>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</si>
  <si>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</si>
  <si>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</si>
  <si>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</si>
  <si>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</si>
  <si>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</si>
  <si>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</si>
  <si>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</si>
  <si>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</si>
  <si>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</si>
  <si>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</si>
  <si>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</si>
  <si>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</si>
  <si>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</si>
  <si>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</si>
  <si>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</si>
  <si>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</si>
  <si>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</si>
  <si>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</si>
  <si>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</si>
  <si>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</si>
  <si>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</si>
  <si>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</si>
  <si>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</si>
  <si>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</si>
  <si>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</si>
  <si>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</si>
  <si>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</si>
  <si>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</si>
  <si>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</si>
  <si>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</si>
  <si>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</si>
  <si>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</si>
  <si>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</si>
  <si>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</si>
  <si>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</si>
  <si>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</si>
  <si>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</si>
  <si>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</si>
  <si>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</si>
  <si>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</si>
  <si>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</si>
  <si>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</si>
  <si>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</si>
  <si>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</si>
  <si>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</si>
  <si>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</si>
  <si>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</si>
  <si>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</si>
  <si>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</si>
  <si>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</si>
  <si>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</si>
  <si>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</si>
  <si>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</si>
  <si>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</si>
  <si>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</si>
  <si>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</si>
  <si>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</si>
  <si>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</si>
  <si>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</si>
  <si>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</si>
  <si>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</si>
  <si>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</si>
  <si>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</si>
  <si>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</si>
  <si>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</si>
  <si>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</si>
  <si>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</si>
  <si>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</si>
  <si>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</si>
  <si>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</si>
  <si>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</si>
  <si>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</si>
  <si>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</si>
  <si>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</si>
  <si>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</si>
  <si>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</si>
  <si>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</si>
  <si>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</si>
  <si>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</si>
  <si>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</si>
  <si>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</si>
  <si>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</si>
  <si>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</si>
  <si>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</si>
  <si>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</si>
  <si>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</si>
  <si>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</si>
  <si>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</si>
  <si>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</si>
  <si>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</si>
  <si>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</si>
  <si>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</si>
  <si>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</si>
  <si>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</si>
  <si>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</si>
  <si>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</si>
  <si>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</si>
  <si>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</si>
  <si>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</si>
  <si>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</si>
  <si>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</si>
  <si>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</si>
  <si>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</si>
  <si>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</si>
  <si>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</si>
  <si>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</si>
  <si>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</si>
  <si>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</si>
  <si>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</si>
  <si>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</si>
  <si>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</si>
  <si>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</si>
  <si>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</si>
  <si>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</si>
  <si>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</si>
  <si>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</si>
  <si>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</si>
  <si>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</si>
  <si>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</si>
  <si>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</si>
  <si>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</si>
  <si>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</si>
  <si>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</si>
  <si>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</si>
  <si>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</si>
  <si>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</si>
  <si>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</si>
  <si>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</si>
  <si>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</si>
  <si>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</si>
  <si>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</si>
  <si>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</si>
  <si>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</si>
  <si>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</si>
  <si>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</si>
  <si>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</si>
  <si>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</si>
  <si>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</si>
  <si>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</si>
  <si>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</si>
  <si>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</si>
  <si>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</si>
  <si>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</si>
  <si>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</si>
  <si>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</si>
  <si>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</si>
  <si>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</si>
  <si>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</si>
  <si>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</si>
  <si>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</si>
  <si>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</si>
  <si>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</si>
  <si>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</si>
  <si>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</si>
  <si>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</si>
  <si>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</si>
  <si>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</si>
  <si>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</si>
  <si>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</si>
  <si>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</si>
  <si>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</si>
  <si>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</si>
  <si>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</si>
  <si>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</si>
  <si>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</si>
  <si>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</si>
  <si>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</si>
  <si>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</si>
  <si>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</si>
  <si>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</si>
  <si>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</si>
  <si>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</si>
  <si>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</si>
  <si>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</si>
  <si>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</si>
  <si>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</si>
  <si>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</si>
  <si>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</si>
  <si>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</si>
  <si>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</si>
  <si>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</si>
  <si>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</si>
  <si>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</si>
  <si>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</si>
  <si>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</si>
  <si>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</si>
  <si>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</si>
  <si>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</si>
  <si>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</si>
  <si>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</si>
  <si>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</si>
  <si>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</si>
  <si>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</si>
  <si>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</si>
  <si>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</si>
  <si>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</si>
  <si>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</si>
  <si>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</si>
  <si>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</si>
  <si>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</si>
  <si>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</si>
  <si>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</si>
  <si>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</si>
  <si>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</si>
  <si>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</si>
  <si>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</si>
  <si>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</si>
  <si>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</si>
  <si>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</si>
  <si>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</si>
  <si>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</si>
  <si>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</si>
  <si>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</si>
  <si>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</si>
  <si>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</si>
  <si>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</si>
  <si>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</si>
  <si>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</si>
  <si>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</si>
  <si>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</si>
  <si>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</si>
  <si>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</si>
  <si>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</si>
  <si>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</si>
  <si>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</si>
  <si>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</si>
  <si>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</si>
  <si>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</si>
  <si>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</si>
  <si>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</si>
  <si>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</si>
  <si>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</si>
  <si>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</si>
  <si>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</si>
  <si>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</si>
  <si>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</si>
  <si>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</si>
  <si>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</si>
  <si>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</si>
  <si>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</si>
  <si>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</si>
  <si>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</si>
  <si>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</si>
  <si>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</si>
  <si>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</si>
  <si>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</si>
  <si>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</si>
  <si>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</si>
  <si>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</si>
  <si>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</si>
  <si>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</si>
  <si>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</si>
  <si>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</si>
  <si>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</si>
  <si>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</si>
  <si>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</si>
  <si>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</si>
  <si>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</si>
  <si>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</si>
  <si>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</si>
  <si>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</si>
  <si>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</si>
  <si>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</si>
  <si>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</si>
  <si>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</si>
  <si>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</si>
  <si>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</si>
  <si>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</si>
  <si>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</si>
  <si>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</si>
  <si>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</si>
  <si>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</si>
  <si>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</si>
  <si>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</si>
  <si>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</si>
  <si>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</si>
  <si>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</si>
  <si>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</si>
  <si>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</si>
  <si>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</si>
  <si>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</si>
  <si>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</si>
  <si>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</si>
  <si>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</si>
  <si>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</si>
  <si>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</si>
  <si>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</si>
  <si>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</si>
  <si>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</si>
  <si>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</si>
  <si>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</si>
  <si>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</si>
  <si>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</si>
  <si>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</si>
  <si>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</si>
  <si>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</si>
  <si>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</si>
  <si>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</si>
  <si>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</si>
  <si>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</si>
  <si>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</si>
  <si>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</si>
  <si>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</si>
  <si>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</si>
  <si>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</si>
  <si>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</si>
  <si>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</si>
  <si>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</si>
  <si>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</si>
  <si>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</si>
  <si>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</si>
  <si>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</si>
  <si>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</si>
  <si>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</si>
  <si>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</si>
  <si>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</si>
  <si>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</si>
  <si>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</si>
  <si>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</si>
  <si>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</si>
  <si>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</si>
  <si>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</si>
  <si>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</si>
  <si>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</si>
  <si>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</si>
  <si>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</si>
  <si>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</si>
  <si>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</si>
  <si>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</si>
  <si>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</si>
  <si>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</si>
  <si>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</si>
  <si>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</si>
  <si>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</si>
  <si>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</si>
  <si>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</si>
  <si>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</si>
  <si>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</si>
  <si>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</si>
  <si>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</si>
  <si>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</si>
  <si>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</si>
  <si>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</si>
  <si>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</si>
  <si>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</si>
  <si>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</si>
  <si>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</si>
  <si>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</si>
  <si>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</si>
  <si>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</si>
  <si>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</si>
  <si>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</si>
  <si>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</si>
  <si>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</si>
  <si>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</si>
  <si>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</si>
  <si>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</si>
  <si>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</si>
  <si>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</si>
  <si>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</si>
  <si>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</si>
  <si>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</si>
  <si>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</si>
  <si>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</si>
  <si>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</si>
  <si>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</si>
  <si>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</si>
  <si>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</si>
  <si>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</si>
  <si>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</si>
  <si>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</si>
  <si>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</si>
  <si>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</si>
  <si>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</si>
  <si>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</si>
  <si>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</si>
  <si>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</si>
  <si>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</si>
  <si>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</si>
  <si>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</si>
  <si>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</si>
  <si>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</si>
  <si>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</si>
  <si>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</si>
  <si>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</si>
  <si>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</si>
  <si>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</si>
  <si>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</si>
  <si>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</si>
  <si>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</si>
  <si>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</si>
  <si>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</si>
  <si>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</si>
  <si>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</si>
  <si>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</si>
  <si>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</si>
  <si>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</si>
  <si>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</si>
  <si>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</si>
  <si>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</si>
  <si>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</si>
  <si>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</si>
  <si>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</si>
  <si>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</si>
  <si>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</si>
  <si>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</si>
  <si>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</si>
  <si>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</si>
  <si>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</si>
  <si>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</si>
  <si>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</si>
  <si>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</si>
  <si>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</si>
  <si>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</si>
  <si>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</si>
  <si>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</si>
  <si>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</si>
  <si>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</si>
  <si>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</si>
  <si>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</si>
  <si>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</si>
  <si>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</si>
  <si>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</si>
  <si>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</si>
  <si>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</si>
  <si>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</si>
  <si>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</si>
  <si>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</si>
  <si>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</si>
  <si>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</si>
  <si>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</si>
  <si>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</si>
  <si>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</si>
  <si>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</si>
  <si>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</si>
  <si>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</si>
  <si>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</si>
  <si>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</si>
  <si>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</si>
  <si>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</si>
  <si>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</si>
  <si>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</si>
  <si>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</si>
  <si>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</si>
  <si>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</si>
  <si>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</si>
  <si>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</si>
  <si>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</si>
  <si>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</si>
  <si>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</si>
  <si>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</si>
  <si>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</si>
  <si>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</si>
  <si>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</si>
  <si>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</si>
  <si>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</si>
  <si>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</si>
  <si>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</si>
  <si>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</si>
  <si>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</si>
  <si>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</si>
  <si>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</si>
  <si>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</si>
  <si>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</si>
  <si>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</si>
  <si>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</si>
  <si>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</si>
  <si>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</si>
  <si>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</si>
  <si>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</si>
  <si>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</si>
  <si>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</si>
  <si>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</si>
  <si>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</si>
  <si>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</si>
  <si>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</si>
  <si>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</si>
  <si>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</si>
  <si>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</si>
  <si>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</si>
  <si>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</si>
  <si>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</si>
  <si>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</si>
  <si>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</si>
  <si>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</si>
  <si>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</si>
  <si>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</si>
  <si>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</si>
  <si>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</si>
  <si>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</si>
  <si>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</si>
  <si>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</si>
  <si>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</si>
  <si>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</si>
  <si>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</si>
  <si>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</si>
  <si>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</si>
  <si>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</si>
  <si>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</si>
  <si>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</si>
  <si>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</si>
  <si>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</si>
  <si>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</si>
  <si>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</si>
  <si>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</si>
  <si>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</si>
  <si>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</si>
  <si>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</si>
  <si>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</si>
  <si>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</si>
  <si>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</si>
  <si>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</si>
  <si>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</si>
  <si>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</si>
  <si>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</si>
  <si>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</si>
  <si>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</si>
  <si>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</si>
  <si>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</si>
  <si>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</si>
  <si>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</si>
  <si>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</si>
  <si>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</si>
  <si>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</si>
  <si>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</si>
  <si>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</si>
  <si>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</si>
  <si>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</si>
  <si>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</si>
  <si>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</si>
  <si>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</si>
  <si>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</si>
  <si>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</si>
  <si>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</si>
  <si>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</si>
  <si>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</si>
  <si>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</si>
  <si>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</si>
  <si>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</si>
  <si>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</si>
  <si>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</si>
  <si>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</si>
  <si>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</si>
  <si>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</si>
  <si>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</si>
  <si>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</si>
  <si>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</si>
  <si>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</si>
  <si>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</si>
  <si>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</si>
  <si>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</si>
  <si>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</si>
  <si>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</si>
  <si>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</si>
  <si>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</si>
  <si>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</si>
  <si>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</si>
  <si>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</si>
  <si>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</si>
  <si>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</si>
  <si>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</si>
  <si>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</si>
  <si>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</si>
  <si>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</si>
  <si>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</si>
  <si>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</si>
  <si>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</si>
  <si>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</si>
  <si>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</si>
  <si>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</si>
  <si>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</si>
  <si>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</si>
  <si>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</si>
  <si>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</si>
  <si>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</si>
  <si>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</si>
  <si>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</si>
  <si>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</si>
  <si>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</si>
  <si>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</si>
  <si>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</si>
  <si>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</si>
  <si>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</si>
  <si>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</si>
  <si>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</si>
  <si>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</si>
  <si>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</si>
  <si>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</si>
  <si>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</si>
  <si>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</si>
  <si>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</si>
  <si>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</si>
  <si>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</si>
  <si>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</si>
  <si>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</si>
  <si>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</si>
  <si>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</si>
  <si>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</si>
  <si>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</si>
  <si>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</si>
  <si>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</si>
  <si>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</si>
  <si>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</si>
  <si>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</si>
  <si>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</si>
  <si>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</si>
  <si>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</si>
  <si>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</si>
  <si>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</si>
  <si>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</si>
  <si>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</si>
  <si>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</si>
  <si>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</si>
  <si>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</si>
  <si>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</si>
  <si>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</si>
  <si>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</si>
  <si>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</si>
  <si>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</si>
  <si>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</si>
  <si>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</si>
  <si>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</si>
  <si>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</si>
  <si>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</si>
  <si>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</si>
  <si>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</si>
  <si>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</si>
  <si>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</si>
  <si>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</si>
  <si>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</si>
  <si>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</si>
  <si>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</si>
  <si>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</si>
  <si>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</si>
  <si>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</si>
  <si>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</si>
  <si>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</si>
  <si>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</si>
  <si>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</si>
  <si>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</si>
  <si>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</si>
  <si>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</si>
  <si>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</si>
  <si>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</si>
  <si>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</si>
  <si>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</si>
  <si>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</si>
  <si>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</si>
  <si>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</si>
  <si>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</si>
  <si>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</si>
  <si>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</si>
  <si>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</si>
  <si>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</si>
  <si>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</si>
  <si>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</si>
  <si>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</si>
  <si>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</si>
  <si>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</si>
  <si>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</si>
  <si>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</si>
  <si>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</si>
  <si>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</si>
  <si>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</si>
  <si>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</si>
  <si>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</si>
  <si>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</si>
  <si>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</si>
  <si>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</si>
  <si>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</si>
  <si>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</si>
  <si>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</si>
  <si>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</si>
  <si>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</si>
  <si>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</si>
  <si>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</si>
  <si>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</si>
  <si>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</si>
  <si>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</si>
  <si>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</si>
  <si>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</si>
  <si>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</si>
  <si>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</si>
  <si>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</si>
  <si>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</si>
  <si>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</si>
  <si>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</si>
  <si>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</si>
  <si>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</si>
  <si>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</si>
  <si>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</si>
  <si>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</si>
  <si>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</si>
  <si>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</si>
  <si>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</si>
  <si>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</si>
  <si>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</si>
  <si>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</si>
  <si>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</si>
  <si>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</si>
  <si>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</si>
  <si>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</si>
  <si>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</si>
  <si>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</si>
  <si>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</si>
  <si>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</si>
  <si>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</si>
  <si>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</si>
  <si>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</si>
  <si>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</si>
  <si>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</si>
  <si>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</si>
  <si>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</si>
  <si>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</si>
  <si>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</si>
  <si>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</si>
  <si>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</si>
  <si>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</si>
  <si>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</si>
  <si>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</si>
  <si>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</si>
  <si>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</si>
  <si>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</si>
  <si>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</si>
  <si>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</si>
  <si>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</si>
  <si>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</si>
  <si>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</si>
  <si>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</si>
  <si>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</si>
  <si>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</si>
  <si>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</si>
  <si>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</si>
  <si>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</si>
  <si>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</si>
  <si>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</si>
  <si>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</si>
  <si>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</si>
  <si>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</si>
  <si>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</si>
  <si>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</si>
  <si>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</si>
  <si>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</si>
  <si>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</si>
  <si>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</si>
  <si>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</si>
  <si>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</si>
  <si>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</si>
  <si>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</si>
  <si>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</si>
  <si>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</si>
  <si>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</si>
  <si>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</si>
  <si>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</si>
  <si>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</si>
  <si>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</si>
  <si>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</si>
  <si>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</si>
  <si>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</si>
  <si>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</si>
  <si>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</si>
  <si>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</si>
  <si>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</si>
  <si>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</si>
  <si>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</si>
  <si>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</si>
  <si>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</si>
  <si>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</si>
  <si>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</si>
  <si>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</si>
  <si>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</si>
  <si>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</si>
  <si>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</si>
  <si>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</si>
  <si>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</si>
  <si>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</si>
  <si>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</si>
  <si>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</si>
  <si>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</si>
  <si>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</si>
  <si>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</si>
  <si>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</si>
  <si>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</si>
  <si>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</si>
  <si>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</si>
  <si>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</si>
  <si>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</si>
  <si>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</si>
  <si>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</si>
  <si>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</si>
  <si>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</si>
  <si>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</si>
  <si>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</si>
  <si>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</si>
  <si>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</si>
  <si>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</si>
  <si>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</si>
  <si>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</si>
  <si>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</si>
  <si>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</si>
  <si>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</si>
  <si>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</si>
  <si>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</si>
  <si>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</si>
  <si>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</si>
  <si>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</si>
  <si>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</si>
  <si>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</si>
  <si>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</si>
  <si>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</si>
  <si>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</si>
  <si>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</si>
  <si>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</si>
  <si>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</si>
  <si>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</si>
  <si>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</si>
  <si>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</si>
  <si>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</si>
  <si>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</si>
  <si>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</si>
  <si>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</si>
  <si>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</si>
  <si>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</si>
  <si>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</si>
  <si>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</si>
  <si>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</si>
  <si>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</si>
  <si>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</si>
  <si>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</si>
  <si>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</si>
  <si>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</si>
  <si>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</si>
  <si>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</si>
  <si>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</si>
  <si>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</si>
  <si>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</si>
  <si>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</si>
  <si>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</si>
  <si>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</si>
  <si>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</si>
  <si>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</si>
  <si>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</si>
  <si>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</si>
  <si>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</si>
  <si>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</si>
  <si>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</si>
  <si>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</si>
  <si>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</si>
  <si>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</si>
  <si>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</si>
  <si>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</si>
  <si>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</si>
  <si>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</si>
  <si>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</si>
  <si>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</si>
  <si>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</si>
  <si>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</si>
  <si>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</si>
  <si>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</si>
  <si>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</si>
  <si>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</si>
  <si>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</si>
  <si>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</si>
  <si>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</si>
  <si>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</si>
  <si>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</si>
  <si>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</si>
  <si>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</si>
  <si>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</si>
  <si>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</si>
  <si>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</si>
  <si>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</si>
  <si>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</si>
  <si>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</si>
  <si>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</si>
  <si>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</si>
  <si>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</si>
  <si>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</si>
  <si>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</si>
  <si>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</si>
  <si>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</si>
  <si>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</si>
  <si>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</si>
  <si>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</si>
  <si>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</si>
  <si>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</si>
  <si>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</si>
  <si>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</si>
  <si>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</si>
  <si>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</si>
  <si>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</si>
  <si>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</si>
  <si>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</si>
  <si>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</si>
  <si>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</si>
  <si>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</si>
  <si>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</si>
  <si>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</si>
  <si>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</si>
  <si>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</si>
  <si>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</si>
  <si>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</si>
  <si>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</si>
  <si>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</si>
  <si>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</si>
  <si>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</si>
  <si>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</si>
  <si>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</si>
  <si>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</si>
  <si>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</si>
  <si>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</si>
  <si>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</si>
  <si>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</si>
  <si>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</si>
  <si>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</si>
  <si>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</si>
  <si>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</si>
  <si>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</si>
  <si>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</si>
  <si>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</si>
  <si>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</si>
  <si>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</si>
  <si>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</si>
  <si>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</si>
  <si>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</si>
  <si>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</si>
  <si>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</si>
  <si>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</si>
  <si>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</si>
  <si>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</si>
  <si>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</si>
  <si>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</si>
  <si>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</si>
  <si>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</si>
  <si>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</si>
  <si>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</si>
  <si>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</si>
  <si>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</si>
  <si>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</si>
  <si>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</si>
  <si>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</si>
  <si>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</si>
  <si>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</si>
  <si>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</si>
  <si>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</si>
  <si>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</si>
  <si>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</si>
  <si>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</si>
  <si>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</si>
  <si>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</si>
  <si>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</si>
  <si>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</si>
  <si>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</si>
  <si>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</si>
  <si>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</si>
  <si>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</si>
  <si>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</si>
  <si>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</si>
  <si>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</si>
  <si>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</si>
  <si>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</si>
  <si>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</si>
  <si>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</si>
  <si>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</si>
  <si>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</si>
  <si>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</si>
  <si>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</si>
  <si>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</si>
  <si>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</si>
  <si>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</si>
  <si>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</si>
  <si>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</si>
  <si>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</si>
  <si>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</si>
  <si>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</si>
  <si>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</si>
  <si>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</si>
  <si>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</si>
  <si>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</si>
  <si>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</si>
  <si>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</si>
  <si>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</si>
  <si>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</si>
  <si>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</si>
  <si>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</si>
  <si>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</si>
  <si>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</si>
  <si>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</si>
  <si>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</si>
  <si>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</si>
  <si>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</si>
  <si>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</si>
  <si>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</si>
  <si>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</si>
  <si>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</si>
  <si>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</si>
  <si>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</si>
  <si>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</si>
  <si>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</si>
  <si>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</si>
  <si>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</si>
  <si>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</si>
  <si>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</si>
  <si>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</si>
  <si>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</si>
  <si>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</si>
  <si>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</si>
  <si>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</si>
  <si>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</si>
  <si>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</si>
  <si>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</si>
  <si>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</si>
  <si>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</si>
  <si>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</si>
  <si>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</si>
  <si>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</si>
  <si>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</si>
  <si>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</si>
  <si>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</si>
  <si>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</si>
  <si>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</si>
  <si>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</si>
  <si>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</si>
  <si>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</si>
  <si>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</si>
  <si>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</si>
  <si>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</si>
  <si>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</si>
  <si>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</si>
  <si>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</si>
  <si>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</si>
  <si>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</si>
  <si>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</si>
  <si>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</si>
  <si>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</si>
  <si>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</si>
  <si>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</si>
  <si>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</si>
  <si>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</si>
  <si>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</si>
  <si>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</si>
  <si>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</si>
  <si>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</si>
  <si>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</si>
  <si>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</si>
  <si>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</si>
  <si>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</si>
  <si>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</si>
  <si>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</si>
  <si>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</si>
  <si>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</si>
  <si>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</si>
  <si>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</si>
  <si>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</si>
  <si>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</si>
  <si>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</si>
  <si>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</si>
  <si>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</si>
  <si>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</si>
  <si>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</si>
  <si>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</si>
  <si>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</si>
  <si>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</si>
  <si>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</si>
  <si>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</si>
  <si>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</si>
  <si>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</si>
  <si>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</si>
  <si>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</si>
  <si>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</si>
  <si>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</si>
  <si>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</si>
  <si>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</si>
  <si>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</si>
  <si>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</si>
  <si>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</si>
  <si>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</si>
  <si>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</si>
  <si>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</si>
  <si>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</si>
  <si>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</si>
  <si>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</si>
  <si>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</si>
  <si>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</si>
  <si>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</si>
  <si>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</si>
  <si>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</si>
  <si>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</si>
  <si>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</si>
  <si>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</si>
  <si>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</si>
  <si>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</si>
  <si>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</si>
  <si>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</si>
  <si>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</si>
  <si>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</si>
  <si>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</si>
  <si>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</si>
  <si>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</si>
  <si>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</si>
  <si>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</si>
  <si>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</si>
  <si>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</si>
  <si>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</si>
  <si>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</si>
  <si>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</si>
  <si>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</si>
  <si>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</si>
  <si>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</si>
  <si>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</si>
  <si>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</si>
  <si>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</si>
  <si>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</si>
  <si>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</si>
  <si>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</si>
  <si>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</si>
  <si>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</si>
  <si>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</si>
  <si>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</si>
  <si>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</si>
  <si>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</si>
  <si>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</si>
  <si>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</si>
  <si>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</si>
  <si>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</si>
  <si>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</si>
  <si>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</si>
  <si>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</si>
  <si>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</si>
  <si>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</si>
  <si>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</si>
  <si>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</si>
  <si>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</si>
  <si>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</si>
  <si>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</si>
  <si>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</si>
  <si>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</si>
  <si>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</si>
  <si>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</si>
  <si>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</si>
  <si>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</si>
  <si>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</si>
  <si>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</si>
  <si>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</si>
  <si>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</si>
  <si>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</si>
  <si>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</si>
  <si>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</si>
  <si>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</si>
  <si>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</si>
  <si>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</si>
  <si>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</si>
  <si>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</si>
  <si>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</si>
  <si>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</si>
  <si>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</si>
  <si>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</si>
  <si>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</si>
  <si>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</si>
  <si>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</si>
  <si>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</si>
  <si>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</si>
  <si>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</si>
  <si>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</si>
  <si>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</si>
  <si>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</si>
  <si>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</si>
  <si>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</si>
  <si>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</si>
  <si>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</si>
  <si>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</si>
  <si>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</si>
  <si>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</si>
  <si>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</si>
  <si>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</si>
  <si>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</si>
  <si>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</si>
  <si>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</si>
  <si>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</si>
  <si>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</si>
  <si>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</si>
  <si>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</si>
  <si>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</si>
  <si>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</si>
  <si>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</si>
  <si>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</si>
  <si>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</si>
  <si>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</si>
  <si>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</si>
  <si>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</si>
  <si>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</si>
  <si>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</si>
  <si>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</si>
  <si>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</si>
  <si>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</si>
  <si>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</si>
  <si>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</si>
  <si>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</si>
  <si>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</si>
  <si>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</si>
  <si>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</si>
  <si>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</si>
  <si>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</si>
  <si>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</si>
  <si>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</si>
  <si>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</si>
  <si>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</si>
  <si>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</si>
  <si>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</si>
  <si>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</si>
  <si>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</si>
  <si>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</si>
  <si>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</si>
  <si>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</si>
  <si>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</si>
  <si>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</si>
  <si>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</si>
  <si>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</si>
  <si>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</si>
  <si>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</si>
  <si>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</si>
  <si>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</si>
  <si>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</si>
  <si>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</si>
  <si>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</si>
  <si>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</si>
  <si>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</si>
  <si>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</si>
  <si>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</si>
  <si>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</si>
  <si>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</si>
  <si>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</si>
  <si>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</si>
  <si>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</si>
  <si>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</si>
  <si>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</si>
  <si>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</si>
  <si>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</si>
  <si>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</si>
  <si>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</si>
  <si>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</si>
  <si>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</si>
  <si>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</si>
  <si>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</si>
  <si>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</si>
  <si>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</si>
  <si>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</si>
  <si>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</si>
  <si>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</si>
  <si>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</si>
  <si>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</si>
  <si>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</si>
  <si>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</si>
  <si>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</si>
  <si>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</si>
  <si>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</si>
  <si>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</si>
  <si>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</si>
  <si>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</si>
  <si>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</si>
  <si>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</si>
  <si>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</si>
  <si>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</si>
  <si>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</si>
  <si>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</si>
  <si>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</si>
  <si>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</si>
  <si>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</si>
  <si>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</si>
  <si>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</si>
  <si>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</si>
  <si>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</si>
  <si>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</si>
  <si>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</si>
  <si>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</si>
  <si>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</si>
  <si>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</si>
  <si>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</si>
  <si>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</si>
  <si>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</si>
  <si>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</si>
  <si>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</si>
  <si>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</si>
  <si>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</si>
  <si>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</si>
  <si>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</si>
  <si>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</si>
  <si>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</si>
  <si>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</si>
  <si>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</si>
  <si>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</si>
  <si>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</si>
  <si>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</si>
  <si>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</si>
  <si>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</si>
  <si>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</si>
  <si>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</si>
  <si>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</si>
  <si>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</si>
  <si>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</si>
  <si>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</si>
  <si>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</si>
  <si>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</si>
  <si>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</si>
  <si>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</si>
  <si>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</si>
  <si>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</si>
  <si>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</si>
  <si>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</si>
  <si>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</si>
  <si>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</si>
  <si>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</si>
  <si>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</si>
  <si>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</si>
  <si>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</si>
  <si>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</si>
  <si>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</si>
  <si>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</si>
  <si>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</si>
  <si>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</si>
  <si>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</si>
  <si>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</si>
  <si>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</si>
  <si>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</si>
  <si>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</si>
  <si>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</si>
  <si>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</si>
  <si>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</si>
  <si>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</si>
  <si>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</si>
  <si>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</si>
  <si>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</si>
  <si>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</si>
  <si>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</si>
  <si>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</si>
  <si>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</si>
  <si>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</si>
  <si>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</si>
  <si>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</si>
  <si>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</si>
  <si>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</si>
  <si>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</si>
  <si>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</si>
  <si>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</si>
  <si>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</si>
  <si>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</si>
  <si>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</si>
  <si>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</si>
  <si>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</si>
  <si>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</si>
  <si>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</si>
  <si>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</si>
  <si>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</si>
  <si>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</si>
  <si>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</si>
  <si>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</si>
  <si>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</si>
  <si>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</si>
  <si>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</si>
  <si>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</si>
  <si>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</si>
  <si>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</si>
  <si>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</si>
  <si>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</si>
  <si>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</si>
  <si>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</si>
  <si>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</si>
  <si>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</si>
  <si>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</si>
  <si>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</si>
  <si>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</si>
  <si>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</si>
  <si>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</si>
  <si>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</si>
  <si>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</si>
  <si>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</si>
  <si>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</si>
  <si>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</si>
  <si>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</si>
  <si>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</si>
  <si>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</si>
  <si>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</si>
  <si>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</si>
  <si>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</si>
  <si>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</si>
  <si>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</si>
  <si>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</si>
  <si>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</si>
  <si>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</si>
  <si>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</si>
  <si>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</si>
  <si>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</si>
  <si>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</si>
  <si>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</si>
  <si>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</si>
  <si>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</si>
  <si>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</si>
  <si>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</si>
  <si>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</si>
  <si>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</si>
  <si>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</si>
  <si>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</si>
  <si>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</si>
  <si>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</si>
  <si>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</si>
  <si>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</si>
  <si>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</si>
  <si>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</si>
  <si>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</si>
  <si>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</si>
  <si>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</si>
  <si>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</si>
  <si>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</si>
  <si>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</si>
  <si>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</si>
  <si>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</si>
  <si>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</si>
  <si>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</si>
  <si>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</si>
  <si>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</si>
  <si>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</si>
  <si>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</si>
  <si>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</si>
  <si>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</si>
  <si>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</si>
  <si>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</si>
  <si>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</si>
  <si>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</si>
  <si>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</si>
  <si>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</si>
  <si>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</si>
  <si>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</si>
  <si>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</si>
  <si>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</si>
  <si>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</si>
  <si>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</si>
  <si>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</si>
  <si>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</si>
  <si>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</si>
  <si>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</si>
  <si>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</si>
  <si>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</si>
  <si>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</si>
  <si>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</si>
  <si>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</si>
  <si>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</si>
  <si>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</si>
  <si>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</si>
  <si>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</si>
  <si>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</si>
  <si>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</si>
  <si>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</si>
  <si>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</si>
  <si>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</si>
  <si>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</si>
  <si>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</si>
  <si>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</si>
  <si>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</si>
  <si>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</si>
  <si>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</si>
  <si>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</si>
  <si>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</si>
  <si>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</si>
  <si>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</si>
  <si>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</si>
  <si>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</si>
  <si>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</si>
  <si>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</si>
  <si>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</si>
  <si>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</si>
  <si>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</si>
  <si>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</si>
  <si>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</si>
  <si>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</si>
  <si>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</si>
  <si>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</si>
  <si>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</si>
  <si>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</si>
  <si>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</si>
  <si>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</si>
  <si>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</si>
  <si>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</si>
  <si>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</si>
  <si>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</si>
  <si>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</si>
  <si>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</si>
  <si>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</si>
  <si>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</si>
  <si>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</si>
  <si>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</si>
  <si>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</si>
  <si>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</si>
  <si>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</si>
  <si>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</si>
  <si>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</si>
  <si>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</si>
  <si>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</si>
  <si>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</si>
  <si>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</si>
  <si>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</si>
  <si>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</si>
  <si>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</si>
  <si>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</si>
  <si>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</si>
  <si>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</si>
  <si>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</si>
  <si>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</si>
  <si>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</si>
  <si>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</si>
  <si>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</si>
  <si>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</si>
  <si>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</si>
  <si>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</si>
  <si>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</si>
  <si>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</si>
  <si>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</si>
  <si>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</si>
  <si>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</si>
  <si>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</si>
  <si>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</si>
  <si>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</si>
  <si>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</si>
  <si>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</si>
  <si>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</si>
  <si>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</si>
  <si>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</si>
  <si>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</si>
  <si>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</si>
  <si>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</si>
  <si>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</si>
  <si>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</si>
  <si>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</si>
  <si>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</si>
  <si>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</si>
  <si>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</si>
  <si>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</si>
  <si>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</si>
  <si>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</si>
  <si>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</si>
  <si>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</si>
  <si>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</si>
  <si>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</si>
  <si>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</si>
  <si>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</si>
  <si>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</si>
  <si>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</si>
  <si>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</si>
  <si>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</si>
  <si>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</si>
  <si>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</si>
  <si>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</si>
  <si>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</si>
  <si>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</si>
  <si>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</si>
  <si>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</si>
  <si>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</si>
  <si>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</si>
  <si>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</si>
  <si>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</si>
  <si>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</si>
  <si>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</si>
  <si>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</si>
  <si>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</si>
  <si>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</si>
  <si>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</si>
  <si>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</si>
  <si>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</si>
  <si>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</si>
  <si>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</si>
  <si>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</si>
  <si>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</si>
  <si>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</si>
  <si>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</si>
  <si>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</si>
  <si>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</si>
  <si>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</si>
  <si>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</si>
  <si>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</si>
  <si>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</si>
  <si>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</si>
  <si>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</si>
  <si>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</si>
  <si>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</si>
  <si>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</si>
  <si>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</si>
  <si>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</si>
  <si>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</si>
  <si>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</si>
  <si>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</si>
  <si>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</si>
  <si>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</si>
  <si>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</si>
  <si>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</si>
  <si>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</si>
  <si>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</si>
  <si>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</si>
  <si>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</si>
  <si>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</si>
  <si>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</si>
  <si>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</si>
  <si>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</si>
  <si>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</si>
  <si>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</si>
  <si>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</si>
  <si>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</si>
  <si>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</si>
  <si>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</si>
  <si>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</si>
  <si>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</si>
  <si>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</si>
  <si>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</si>
  <si>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</si>
  <si>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</si>
  <si>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</si>
  <si>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</si>
  <si>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</si>
  <si>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</si>
  <si>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</si>
  <si>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</si>
  <si>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</si>
  <si>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</si>
  <si>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</si>
  <si>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</si>
  <si>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</si>
  <si>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</si>
  <si>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</si>
  <si>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</si>
  <si>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</si>
  <si>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</si>
  <si>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</si>
  <si>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</si>
  <si>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</si>
  <si>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</si>
  <si>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</si>
  <si>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</si>
  <si>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</si>
  <si>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</si>
  <si>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</si>
  <si>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</si>
  <si>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</si>
  <si>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</si>
  <si>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</si>
  <si>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</si>
  <si>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</si>
  <si>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</si>
  <si>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</si>
  <si>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</si>
  <si>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</si>
  <si>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</si>
  <si>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</si>
  <si>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</si>
  <si>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</si>
  <si>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</si>
  <si>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</si>
  <si>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</si>
  <si>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</si>
  <si>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</si>
  <si>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</si>
  <si>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</si>
  <si>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</si>
  <si>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</si>
  <si>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</si>
  <si>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</si>
  <si>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</si>
  <si>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</si>
  <si>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</si>
  <si>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</si>
  <si>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</si>
  <si>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</si>
  <si>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</si>
  <si>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</si>
  <si>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</si>
  <si>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</si>
  <si>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</si>
  <si>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</si>
  <si>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</si>
  <si>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</si>
  <si>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</si>
  <si>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</si>
  <si>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</si>
  <si>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</si>
  <si>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</si>
  <si>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</si>
  <si>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</si>
  <si>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</si>
  <si>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</si>
  <si>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</si>
  <si>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</si>
  <si>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</si>
  <si>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</si>
  <si>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</si>
  <si>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</si>
  <si>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</si>
  <si>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</si>
  <si>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</si>
  <si>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</si>
  <si>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</si>
  <si>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</si>
  <si>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</si>
  <si>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</si>
  <si>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</si>
  <si>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</si>
  <si>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</si>
  <si>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</si>
  <si>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</si>
  <si>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</si>
  <si>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</si>
  <si>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</si>
  <si>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</si>
  <si>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</si>
  <si>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</si>
  <si>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</si>
  <si>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</si>
  <si>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</si>
  <si>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</si>
  <si>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</si>
  <si>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</si>
  <si>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</si>
  <si>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</si>
  <si>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</si>
  <si>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</si>
  <si>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</si>
  <si>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</si>
  <si>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</si>
  <si>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</si>
  <si>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</si>
  <si>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</si>
  <si>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</si>
  <si>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</si>
  <si>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</si>
  <si>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</si>
  <si>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</si>
  <si>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</si>
  <si>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</si>
  <si>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</si>
  <si>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</si>
  <si>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</si>
  <si>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</si>
  <si>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</si>
  <si>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</si>
  <si>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</si>
  <si>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</si>
  <si>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</si>
  <si>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</si>
  <si>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</si>
  <si>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</si>
  <si>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</si>
  <si>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</si>
  <si>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</si>
  <si>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</si>
  <si>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</si>
  <si>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</si>
  <si>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</si>
  <si>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</si>
  <si>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</si>
  <si>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</si>
  <si>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</si>
  <si>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</si>
  <si>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</si>
  <si>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</si>
  <si>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</si>
  <si>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</si>
  <si>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</si>
  <si>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</si>
  <si>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</si>
  <si>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</si>
  <si>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</si>
  <si>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</si>
  <si>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</si>
  <si>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</si>
  <si>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</si>
  <si>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</si>
  <si>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</si>
  <si>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</si>
  <si>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</si>
  <si>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</si>
  <si>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</si>
  <si>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</si>
  <si>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</si>
  <si>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</si>
  <si>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</si>
  <si>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</si>
  <si>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</si>
  <si>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</si>
  <si>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</si>
  <si>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</si>
  <si>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</si>
  <si>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</si>
  <si>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</si>
  <si>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</si>
  <si>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</si>
  <si>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</si>
  <si>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</si>
  <si>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</si>
  <si>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</si>
  <si>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</si>
  <si>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</si>
  <si>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</si>
  <si>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</si>
  <si>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</si>
  <si>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</si>
  <si>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</si>
  <si>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</si>
  <si>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</si>
  <si>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</si>
  <si>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</si>
  <si>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</si>
  <si>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</si>
  <si>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</si>
  <si>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</si>
  <si>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</si>
  <si>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</si>
  <si>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</si>
  <si>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</si>
  <si>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</si>
  <si>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</si>
  <si>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</si>
  <si>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</si>
  <si>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</si>
  <si>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</si>
  <si>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</si>
  <si>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</si>
  <si>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</si>
  <si>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</si>
  <si>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</si>
  <si>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</si>
  <si>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</si>
  <si>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</si>
  <si>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</si>
  <si>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</si>
  <si>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</si>
  <si>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</si>
  <si>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</si>
  <si>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</si>
  <si>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</si>
  <si>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</si>
  <si>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</si>
  <si>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</si>
  <si>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</si>
  <si>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</si>
  <si>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</si>
  <si>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</si>
  <si>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</si>
  <si>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</si>
  <si>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</si>
  <si>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</si>
  <si>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</si>
  <si>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</si>
  <si>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</si>
  <si>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</si>
  <si>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</si>
  <si>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</si>
  <si>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</si>
  <si>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</si>
  <si>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</si>
  <si>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</si>
  <si>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</si>
  <si>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</si>
  <si>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</si>
  <si>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</si>
  <si>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</si>
  <si>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</si>
  <si>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</si>
  <si>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</si>
  <si>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</si>
  <si>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</si>
  <si>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</si>
  <si>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</si>
  <si>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</si>
  <si>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</si>
  <si>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</si>
  <si>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</si>
  <si>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</si>
  <si>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</si>
  <si>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</si>
  <si>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</si>
  <si>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</si>
  <si>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</si>
  <si>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</si>
  <si>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</si>
  <si>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</si>
  <si>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</si>
  <si>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</si>
  <si>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</si>
  <si>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</si>
  <si>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</si>
  <si>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</si>
  <si>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</si>
  <si>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</si>
  <si>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</si>
  <si>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</si>
  <si>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</si>
  <si>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</si>
  <si>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</si>
  <si>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</si>
  <si>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</si>
  <si>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</si>
  <si>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</si>
  <si>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</si>
  <si>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</si>
  <si>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</si>
  <si>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</si>
  <si>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</si>
  <si>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</si>
  <si>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</si>
  <si>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</si>
  <si>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</si>
  <si>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</si>
  <si>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</si>
  <si>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</si>
  <si>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</si>
  <si>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</si>
  <si>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</si>
  <si>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</si>
  <si>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</si>
  <si>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</si>
  <si>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</si>
  <si>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</si>
  <si>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</si>
  <si>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</si>
  <si>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</si>
  <si>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</si>
  <si>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</si>
  <si>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</si>
  <si>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</si>
  <si>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</si>
  <si>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</si>
  <si>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</si>
  <si>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</si>
  <si>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</si>
  <si>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</si>
  <si>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</si>
  <si>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</si>
  <si>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</si>
  <si>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</si>
  <si>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</si>
  <si>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</si>
  <si>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</si>
  <si>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</si>
  <si>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</si>
  <si>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</si>
  <si>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</si>
  <si>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</si>
  <si>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</si>
  <si>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</si>
  <si>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</si>
  <si>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</si>
  <si>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</si>
  <si>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</si>
  <si>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</si>
  <si>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</si>
  <si>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</si>
  <si>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</si>
  <si>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</si>
  <si>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</si>
  <si>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</si>
  <si>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</si>
  <si>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</si>
  <si>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</si>
  <si>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</si>
  <si>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</si>
  <si>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</si>
  <si>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</si>
  <si>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</si>
  <si>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</si>
  <si>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</si>
  <si>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</si>
  <si>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</si>
  <si>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</si>
  <si>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</si>
  <si>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</si>
  <si>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</si>
  <si>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</si>
  <si>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</si>
  <si>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</si>
  <si>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</si>
  <si>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</si>
  <si>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</si>
  <si>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</si>
  <si>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</si>
  <si>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</si>
  <si>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</si>
  <si>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</si>
  <si>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</si>
  <si>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</si>
  <si>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</si>
  <si>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</si>
  <si>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</si>
  <si>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</si>
  <si>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</si>
  <si>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</si>
  <si>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</si>
  <si>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</si>
  <si>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</si>
  <si>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</si>
  <si>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</si>
  <si>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</si>
  <si>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</si>
  <si>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</si>
  <si>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</si>
  <si>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</si>
  <si>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</si>
  <si>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</si>
  <si>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</si>
  <si>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</si>
  <si>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</si>
  <si>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</si>
  <si>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</si>
  <si>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</si>
  <si>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</si>
  <si>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</si>
  <si>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</si>
  <si>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</si>
  <si>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</si>
  <si>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</si>
  <si>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</si>
  <si>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</si>
  <si>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</si>
  <si>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</si>
  <si>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</si>
  <si>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</si>
  <si>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</si>
  <si>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</si>
  <si>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</si>
  <si>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</si>
  <si>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</si>
  <si>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</si>
  <si>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</si>
  <si>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</si>
  <si>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</si>
  <si>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</si>
  <si>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</si>
  <si>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</si>
  <si>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</si>
  <si>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</si>
  <si>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</si>
  <si>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</si>
  <si>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</si>
  <si>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</si>
  <si>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</si>
  <si>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</si>
  <si>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</si>
  <si>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</si>
  <si>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</si>
  <si>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</si>
  <si>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</si>
  <si>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</si>
  <si>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</si>
  <si>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</si>
  <si>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</si>
  <si>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</si>
  <si>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</si>
  <si>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</si>
  <si>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</si>
  <si>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</si>
  <si>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</si>
  <si>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</si>
  <si>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</si>
  <si>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</si>
  <si>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</si>
  <si>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</si>
  <si>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</si>
  <si>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</si>
  <si>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</si>
  <si>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</si>
  <si>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</si>
  <si>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</si>
  <si>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</si>
  <si>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</si>
  <si>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</si>
  <si>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</si>
  <si>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</si>
  <si>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</si>
  <si>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</si>
  <si>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</si>
  <si>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</si>
  <si>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</si>
  <si>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</si>
  <si>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</si>
  <si>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</si>
  <si>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</si>
  <si>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</si>
  <si>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</si>
  <si>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</si>
  <si>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</si>
  <si>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</si>
  <si>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</si>
  <si>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</si>
  <si>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</si>
  <si>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</si>
  <si>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</si>
  <si>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</si>
  <si>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</si>
  <si>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</si>
  <si>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</si>
  <si>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</si>
  <si>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</si>
  <si>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</si>
  <si>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</si>
  <si>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</si>
  <si>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</si>
  <si>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</si>
  <si>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</si>
  <si>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</si>
  <si>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</si>
  <si>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</si>
  <si>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</si>
  <si>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</si>
  <si>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</si>
  <si>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</si>
  <si>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</si>
  <si>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</si>
  <si>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</si>
  <si>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</si>
  <si>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</si>
  <si>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</si>
  <si>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</si>
  <si>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</si>
  <si>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</si>
  <si>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</si>
  <si>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</si>
  <si>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</si>
  <si>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</si>
  <si>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</si>
  <si>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</si>
  <si>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</si>
  <si>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</si>
  <si>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</si>
  <si>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</si>
  <si>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</si>
  <si>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</si>
  <si>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</si>
  <si>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</si>
  <si>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</si>
  <si>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</si>
  <si>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</si>
  <si>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</si>
  <si>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</si>
  <si>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</si>
  <si>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</si>
  <si>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</si>
  <si>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</si>
  <si>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</si>
  <si>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</si>
  <si>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</si>
  <si>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</si>
  <si>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</si>
  <si>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</si>
  <si>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</si>
  <si>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</si>
  <si>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</si>
  <si>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</si>
  <si>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</si>
  <si>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</si>
  <si>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</si>
  <si>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</si>
  <si>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</si>
  <si>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</si>
  <si>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</si>
  <si>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</si>
  <si>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</si>
  <si>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</si>
  <si>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</si>
  <si>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</si>
  <si>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</si>
  <si>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</si>
  <si>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</si>
  <si>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</si>
  <si>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</si>
  <si>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</si>
  <si>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</si>
  <si>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</si>
  <si>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</si>
  <si>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</si>
  <si>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</si>
  <si>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</si>
  <si>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</si>
  <si>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</si>
  <si>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</si>
  <si>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</si>
  <si>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</si>
  <si>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</si>
  <si>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</si>
  <si>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</si>
  <si>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</si>
  <si>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</si>
  <si>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</si>
  <si>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</si>
  <si>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</si>
  <si>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</si>
  <si>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</si>
  <si>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</si>
  <si>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</si>
  <si>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</si>
  <si>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</si>
  <si>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</si>
  <si>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</si>
  <si>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</si>
  <si>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</si>
  <si>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</si>
  <si>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</si>
  <si>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</si>
  <si>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</si>
  <si>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</si>
  <si>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</si>
  <si>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</si>
  <si>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</si>
  <si>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</si>
  <si>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</si>
  <si>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</si>
  <si>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</si>
  <si>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</si>
  <si>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</si>
  <si>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</si>
  <si>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</si>
  <si>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</si>
  <si>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</si>
  <si>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</si>
  <si>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</si>
  <si>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</si>
  <si>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</si>
  <si>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</si>
  <si>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</si>
  <si>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</si>
  <si>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</si>
  <si>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</si>
  <si>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</si>
  <si>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</si>
  <si>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</si>
  <si>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</si>
  <si>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</si>
  <si>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</si>
  <si>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</si>
  <si>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</si>
  <si>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</si>
  <si>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</si>
  <si>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</si>
  <si>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</si>
  <si>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</si>
  <si>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</si>
  <si>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</si>
  <si>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</si>
  <si>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</si>
  <si>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</si>
  <si>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</si>
  <si>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</si>
  <si>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</si>
  <si>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</si>
  <si>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</si>
  <si>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</si>
  <si>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</si>
  <si>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</si>
  <si>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</si>
  <si>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</si>
  <si>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</si>
  <si>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</si>
  <si>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</si>
  <si>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</si>
  <si>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</si>
  <si>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</si>
  <si>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</si>
  <si>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</si>
  <si>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</si>
  <si>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</si>
  <si>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</si>
  <si>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</si>
  <si>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</si>
  <si>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</si>
  <si>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</si>
  <si>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</si>
  <si>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</si>
  <si>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</si>
  <si>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</si>
  <si>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</si>
  <si>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</si>
  <si>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</si>
  <si>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</si>
  <si>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</si>
  <si>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</si>
  <si>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</si>
  <si>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</si>
  <si>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</si>
  <si>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</si>
  <si>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</si>
  <si>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</si>
  <si>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</si>
  <si>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</si>
  <si>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</si>
  <si>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</si>
  <si>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</si>
  <si>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</si>
  <si>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</si>
  <si>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</si>
  <si>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</si>
  <si>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</si>
  <si>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</si>
  <si>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</si>
  <si>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</si>
  <si>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</si>
  <si>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</si>
  <si>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</si>
  <si>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</si>
  <si>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</si>
  <si>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</si>
  <si>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</si>
  <si>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</si>
  <si>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</si>
  <si>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</si>
  <si>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</si>
  <si>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</si>
  <si>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</si>
  <si>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</si>
  <si>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</si>
  <si>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</si>
  <si>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</si>
  <si>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</si>
  <si>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</si>
  <si>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</si>
  <si>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</si>
  <si>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</si>
  <si>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</si>
  <si>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</si>
  <si>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</si>
  <si>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</si>
  <si>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</si>
  <si>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</si>
  <si>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</si>
  <si>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</si>
  <si>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</si>
  <si>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</si>
  <si>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</si>
  <si>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</si>
  <si>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</si>
  <si>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</si>
  <si>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</si>
  <si>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</si>
  <si>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</si>
  <si>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</si>
  <si>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</si>
  <si>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</si>
  <si>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</si>
  <si>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</si>
  <si>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</si>
  <si>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</si>
  <si>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</si>
  <si>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</si>
  <si>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</si>
  <si>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</si>
  <si>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</si>
  <si>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</si>
  <si>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</si>
  <si>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</si>
  <si>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</si>
  <si>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</si>
  <si>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</si>
  <si>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</si>
  <si>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</si>
  <si>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</si>
  <si>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</si>
  <si>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</si>
  <si>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</si>
  <si>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</si>
  <si>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</si>
  <si>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</si>
  <si>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</si>
  <si>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</si>
  <si>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</si>
  <si>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</si>
  <si>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</si>
  <si>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</si>
  <si>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</si>
  <si>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</si>
  <si>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</si>
  <si>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</si>
  <si>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</si>
  <si>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</si>
  <si>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</si>
  <si>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</si>
  <si>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</si>
  <si>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</si>
  <si>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</si>
  <si>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</si>
  <si>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</si>
  <si>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</si>
  <si>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</si>
  <si>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</si>
  <si>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</si>
  <si>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</si>
  <si>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</si>
  <si>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</si>
  <si>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</si>
  <si>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</si>
  <si>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</si>
  <si>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</si>
  <si>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</si>
  <si>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</si>
  <si>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</si>
  <si>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</si>
  <si>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</si>
  <si>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</si>
  <si>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</si>
  <si>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</si>
  <si>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</si>
  <si>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</si>
  <si>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</si>
  <si>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</si>
  <si>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</si>
  <si>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</si>
  <si>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</si>
  <si>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</si>
  <si>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</si>
  <si>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</si>
  <si>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</si>
  <si>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</si>
  <si>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</si>
  <si>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</si>
  <si>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</si>
  <si>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</si>
  <si>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</si>
  <si>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</si>
  <si>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</si>
  <si>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</si>
  <si>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</si>
  <si>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</si>
  <si>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</si>
  <si>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</si>
  <si>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</si>
  <si>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</si>
  <si>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</si>
  <si>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</si>
  <si>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</si>
  <si>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</si>
  <si>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</si>
  <si>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</si>
  <si>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</si>
  <si>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</si>
  <si>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</si>
  <si>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</si>
  <si>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</si>
  <si>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</si>
  <si>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</si>
  <si>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</si>
  <si>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</si>
  <si>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</si>
  <si>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</si>
  <si>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</si>
  <si>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</si>
  <si>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</si>
  <si>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</si>
  <si>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</si>
  <si>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</si>
  <si>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</si>
  <si>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</si>
  <si>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</si>
  <si>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</si>
  <si>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</si>
  <si>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</si>
  <si>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</si>
  <si>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</si>
  <si>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</si>
  <si>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</si>
  <si>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</si>
  <si>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</si>
  <si>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</si>
  <si>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</si>
  <si>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</si>
  <si>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</si>
  <si>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</si>
  <si>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</si>
  <si>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</si>
  <si>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</si>
  <si>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</si>
  <si>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</si>
  <si>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</si>
  <si>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</si>
  <si>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</si>
  <si>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</si>
  <si>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</si>
  <si>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</si>
  <si>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</si>
  <si>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</si>
  <si>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</si>
  <si>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</si>
  <si>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</si>
  <si>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</si>
  <si>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</si>
  <si>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</si>
  <si>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</si>
  <si>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</si>
  <si>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</si>
  <si>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</si>
  <si>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</si>
  <si>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</si>
  <si>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</si>
  <si>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</si>
  <si>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</si>
  <si>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</si>
  <si>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</si>
  <si>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</si>
  <si>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</si>
  <si>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</si>
  <si>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</si>
  <si>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</si>
  <si>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</si>
  <si>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</si>
  <si>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</si>
  <si>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</si>
  <si>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</si>
  <si>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</si>
  <si>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</si>
  <si>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</si>
  <si>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</si>
  <si>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</si>
  <si>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</si>
  <si>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</si>
  <si>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</si>
  <si>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</si>
  <si>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</si>
  <si>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</si>
  <si>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</si>
  <si>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</si>
  <si>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</si>
  <si>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</si>
  <si>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</si>
  <si>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</si>
  <si>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</si>
  <si>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</si>
  <si>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</si>
  <si>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</si>
  <si>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</si>
  <si>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</si>
  <si>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</si>
  <si>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</si>
  <si>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</si>
  <si>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</si>
  <si>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</si>
  <si>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</si>
  <si>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</si>
  <si>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</si>
  <si>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</si>
  <si>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</si>
  <si>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</si>
  <si>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</si>
  <si>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</si>
  <si>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</si>
  <si>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</si>
  <si>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</si>
  <si>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</si>
  <si>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</si>
  <si>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</si>
  <si>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</si>
  <si>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</si>
  <si>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</si>
  <si>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</si>
  <si>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</si>
  <si>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</si>
  <si>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</si>
  <si>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</si>
  <si>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</si>
  <si>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</si>
  <si>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</si>
  <si>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</si>
  <si>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</si>
  <si>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</si>
  <si>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</si>
  <si>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</si>
  <si>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</si>
  <si>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</si>
  <si>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</si>
  <si>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</si>
  <si>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</si>
  <si>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</si>
  <si>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</si>
  <si>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</si>
  <si>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</si>
  <si>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</si>
  <si>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</si>
  <si>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</si>
  <si>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</si>
  <si>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</si>
  <si>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</si>
  <si>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</si>
  <si>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</si>
  <si>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</si>
  <si>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</si>
  <si>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</si>
  <si>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</si>
  <si>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</si>
  <si>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</si>
  <si>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</si>
  <si>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</si>
  <si>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</si>
  <si>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</si>
  <si>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</si>
  <si>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</si>
  <si>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</si>
  <si>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</si>
  <si>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</si>
  <si>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</si>
  <si>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</si>
  <si>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</si>
  <si>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</si>
  <si>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</si>
  <si>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</si>
  <si>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</si>
  <si>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</si>
  <si>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</si>
  <si>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</si>
  <si>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</si>
  <si>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</si>
  <si>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</si>
  <si>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</si>
  <si>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</si>
  <si>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</si>
  <si>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</si>
  <si>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</si>
  <si>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</si>
  <si>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</si>
  <si>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</si>
  <si>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</si>
  <si>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</si>
  <si>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</si>
  <si>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</si>
  <si>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</si>
  <si>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</si>
  <si>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</si>
  <si>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</si>
  <si>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</si>
  <si>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</si>
  <si>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</si>
  <si>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</si>
  <si>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</si>
  <si>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</si>
  <si>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</si>
  <si>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</si>
  <si>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</si>
  <si>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</si>
  <si>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</si>
  <si>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</si>
  <si>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</si>
  <si>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</si>
  <si>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</si>
  <si>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</si>
  <si>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</si>
  <si>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</si>
  <si>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</si>
  <si>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</si>
  <si>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</si>
  <si>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</si>
  <si>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</si>
  <si>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</si>
  <si>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</si>
  <si>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</si>
  <si>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</si>
  <si>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</si>
  <si>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</si>
  <si>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</si>
  <si>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</si>
  <si>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</si>
  <si>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</si>
  <si>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</si>
  <si>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</si>
  <si>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</si>
  <si>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</si>
  <si>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</si>
  <si>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</si>
  <si>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</si>
  <si>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</si>
  <si>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</si>
  <si>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</si>
  <si>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</si>
  <si>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</si>
  <si>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</si>
  <si>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</si>
  <si>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</si>
  <si>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</si>
  <si>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</si>
  <si>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</si>
  <si>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</si>
  <si>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</si>
  <si>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</si>
  <si>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</si>
  <si>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</si>
  <si>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</si>
  <si>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</si>
  <si>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</si>
  <si>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</si>
  <si>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</si>
  <si>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</si>
  <si>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</si>
  <si>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</si>
  <si>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</si>
  <si>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</si>
  <si>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</si>
  <si>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</si>
  <si>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</si>
  <si>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</si>
  <si>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</si>
  <si>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</si>
  <si>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</si>
  <si>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</si>
  <si>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</si>
  <si>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</si>
  <si>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</si>
  <si>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</si>
  <si>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</si>
  <si>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</si>
  <si>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</si>
  <si>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</si>
  <si>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</si>
  <si>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</si>
  <si>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</si>
  <si>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</si>
  <si>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</si>
  <si>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</si>
  <si>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</si>
  <si>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</si>
  <si>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</si>
  <si>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</si>
  <si>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</si>
  <si>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</si>
  <si>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</si>
  <si>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</si>
  <si>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</si>
  <si>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</si>
  <si>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</si>
  <si>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</si>
  <si>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</si>
  <si>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</si>
  <si>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</si>
  <si>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</si>
  <si>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</si>
  <si>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</si>
  <si>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</si>
  <si>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</si>
  <si>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</si>
  <si>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</si>
  <si>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</si>
  <si>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</si>
  <si>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</si>
  <si>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</si>
  <si>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</si>
  <si>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</si>
  <si>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</si>
  <si>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</si>
  <si>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</si>
  <si>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</si>
  <si>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</si>
  <si>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</si>
  <si>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</si>
  <si>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</si>
  <si>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</si>
  <si>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</si>
  <si>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</si>
  <si>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</si>
  <si>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</si>
  <si>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</si>
  <si>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</si>
  <si>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</si>
  <si>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</si>
  <si>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</si>
  <si>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</si>
  <si>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</si>
  <si>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</si>
  <si>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</si>
  <si>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</si>
  <si>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</si>
  <si>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</si>
  <si>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</si>
  <si>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</si>
  <si>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</si>
  <si>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</si>
  <si>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</si>
  <si>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</si>
  <si>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</si>
  <si>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</si>
  <si>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</si>
  <si>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</si>
  <si>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</si>
  <si>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</si>
  <si>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</si>
  <si>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</si>
  <si>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</si>
  <si>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</si>
  <si>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</si>
  <si>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</si>
  <si>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</si>
  <si>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</si>
  <si>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</si>
  <si>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</si>
  <si>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</si>
  <si>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</si>
  <si>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</si>
  <si>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</si>
  <si>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</si>
  <si>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</si>
  <si>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</si>
  <si>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</si>
  <si>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</si>
  <si>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</si>
  <si>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</si>
  <si>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</si>
  <si>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</si>
  <si>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</si>
  <si>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</si>
  <si>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</si>
  <si>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</si>
  <si>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</si>
  <si>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</si>
  <si>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</si>
  <si>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</si>
  <si>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</si>
  <si>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</si>
  <si>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</si>
  <si>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</si>
  <si>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</si>
  <si>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</si>
  <si>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</si>
  <si>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</si>
  <si>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</si>
  <si>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</si>
  <si>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</si>
  <si>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</si>
  <si>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</si>
  <si>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</si>
  <si>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</si>
  <si>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</si>
  <si>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</si>
  <si>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</si>
  <si>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</si>
  <si>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</si>
  <si>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</si>
  <si>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</si>
  <si>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</si>
  <si>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</si>
  <si>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</si>
  <si>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</si>
  <si>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</si>
  <si>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</si>
  <si>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</si>
  <si>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</si>
  <si>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</si>
  <si>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</si>
  <si>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</si>
  <si>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</si>
  <si>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</si>
  <si>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</si>
  <si>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</si>
  <si>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</si>
  <si>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</si>
  <si>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</si>
  <si>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</si>
  <si>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</si>
  <si>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</si>
  <si>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</si>
  <si>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</si>
  <si>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</si>
  <si>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</si>
  <si>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</si>
  <si>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</si>
  <si>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</si>
  <si>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</si>
  <si>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</si>
  <si>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</si>
  <si>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</si>
  <si>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</si>
  <si>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</si>
  <si>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</si>
  <si>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</si>
  <si>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</si>
  <si>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</si>
  <si>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</si>
  <si>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</si>
  <si>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</si>
  <si>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</si>
  <si>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</si>
  <si>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</si>
  <si>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</si>
  <si>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</si>
  <si>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</si>
  <si>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</si>
  <si>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</si>
  <si>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</si>
  <si>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</si>
  <si>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</si>
  <si>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</si>
  <si>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</si>
  <si>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</si>
  <si>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</si>
  <si>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</si>
  <si>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</si>
  <si>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</si>
  <si>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</si>
  <si>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</si>
  <si>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</si>
  <si>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</si>
  <si>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</si>
  <si>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</si>
  <si>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</si>
  <si>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</si>
  <si>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</si>
  <si>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</si>
  <si>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</si>
  <si>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</si>
  <si>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</si>
  <si>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</si>
  <si>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</si>
  <si>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</si>
  <si>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</si>
  <si>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</si>
  <si>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</si>
  <si>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</si>
  <si>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</si>
  <si>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</si>
  <si>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</si>
  <si>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</si>
  <si>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</si>
  <si>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</si>
  <si>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</si>
  <si>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</si>
  <si>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</si>
  <si>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</si>
  <si>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</si>
  <si>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</si>
  <si>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</si>
  <si>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</si>
  <si>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</si>
  <si>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</si>
  <si>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</si>
  <si>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</si>
  <si>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</si>
  <si>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</si>
  <si>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</si>
  <si>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</si>
  <si>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</si>
  <si>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</si>
  <si>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</si>
  <si>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</si>
  <si>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</si>
  <si>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</si>
  <si>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</si>
  <si>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</si>
  <si>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</si>
  <si>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</si>
  <si>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</si>
  <si>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</si>
  <si>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</si>
  <si>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</si>
  <si>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</si>
  <si>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</si>
  <si>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</si>
  <si>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</si>
  <si>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</si>
  <si>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</si>
  <si>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</si>
  <si>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</si>
  <si>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</si>
  <si>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</si>
  <si>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</si>
  <si>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</si>
  <si>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</si>
  <si>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</si>
  <si>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</si>
  <si>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</si>
  <si>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</si>
  <si>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</si>
  <si>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</si>
  <si>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</si>
  <si>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</si>
  <si>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</si>
  <si>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</si>
  <si>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</si>
  <si>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</si>
  <si>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</si>
  <si>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</si>
  <si>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</si>
  <si>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</si>
  <si>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</si>
  <si>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</si>
  <si>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</si>
  <si>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</si>
  <si>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</si>
  <si>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</si>
  <si>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</si>
  <si>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</si>
  <si>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</si>
  <si>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</si>
  <si>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</si>
  <si>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</si>
  <si>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</si>
  <si>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</si>
  <si>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</si>
  <si>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</si>
  <si>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</si>
  <si>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</si>
  <si>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</si>
  <si>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</si>
  <si>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</si>
  <si>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</si>
  <si>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</si>
  <si>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</si>
  <si>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</si>
  <si>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</si>
  <si>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</si>
  <si>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</si>
  <si>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</si>
  <si>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</si>
  <si>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</si>
  <si>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</si>
  <si>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</si>
  <si>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</si>
  <si>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</si>
  <si>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</si>
  <si>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</si>
  <si>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</si>
  <si>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</si>
  <si>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</si>
  <si>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</si>
  <si>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</si>
  <si>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</si>
  <si>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</si>
  <si>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</si>
  <si>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</si>
  <si>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</si>
  <si>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</si>
  <si>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</si>
  <si>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</si>
  <si>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</si>
  <si>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</si>
  <si>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</si>
  <si>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</si>
  <si>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</si>
  <si>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</si>
  <si>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</si>
  <si>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</si>
  <si>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</si>
  <si>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</si>
  <si>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</si>
  <si>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</si>
  <si>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</si>
  <si>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</si>
  <si>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</si>
  <si>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</si>
  <si>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</si>
  <si>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</si>
  <si>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</si>
  <si>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</si>
  <si>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</si>
  <si>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</si>
  <si>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</si>
  <si>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</si>
  <si>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</si>
  <si>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</si>
  <si>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</si>
  <si>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</si>
  <si>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</si>
  <si>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</si>
  <si>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</si>
  <si>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</si>
  <si>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</si>
  <si>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</si>
  <si>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</si>
  <si>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</si>
  <si>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</si>
  <si>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</si>
  <si>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</si>
  <si>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</si>
  <si>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</si>
  <si>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</si>
  <si>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</si>
  <si>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</si>
  <si>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</si>
  <si>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</si>
  <si>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</si>
  <si>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</si>
  <si>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</si>
  <si>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</si>
  <si>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</si>
  <si>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</si>
  <si>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</si>
  <si>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</si>
  <si>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</si>
  <si>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</si>
  <si>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</si>
  <si>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</si>
  <si>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</si>
  <si>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</si>
  <si>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</si>
  <si>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</si>
  <si>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</si>
  <si>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</si>
  <si>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</si>
  <si>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</si>
  <si>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</si>
  <si>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</si>
  <si>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</si>
  <si>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</si>
  <si>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</si>
  <si>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</si>
  <si>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</si>
  <si>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</si>
  <si>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</si>
  <si>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</si>
  <si>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</si>
  <si>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</si>
  <si>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</si>
  <si>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</si>
  <si>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</si>
  <si>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</si>
  <si>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</si>
  <si>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</si>
  <si>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</si>
  <si>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</si>
  <si>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</si>
  <si>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</si>
  <si>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</si>
  <si>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</si>
  <si>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</si>
  <si>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</si>
  <si>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</si>
  <si>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</si>
  <si>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</si>
  <si>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</si>
  <si>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</si>
  <si>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</si>
  <si>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</si>
  <si>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</si>
  <si>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</si>
  <si>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</si>
  <si>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</si>
  <si>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</si>
  <si>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</si>
  <si>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</si>
  <si>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</si>
  <si>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</si>
  <si>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</si>
  <si>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</si>
  <si>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</si>
  <si>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</si>
  <si>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</si>
  <si>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</si>
  <si>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</si>
  <si>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</si>
  <si>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</si>
  <si>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</si>
  <si>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</si>
  <si>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</si>
  <si>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</si>
  <si>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</si>
  <si>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</si>
  <si>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</si>
  <si>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</si>
  <si>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</si>
  <si>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</si>
  <si>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</si>
  <si>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</si>
  <si>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</si>
  <si>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</si>
  <si>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</si>
  <si>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</si>
  <si>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</si>
  <si>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</si>
  <si>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</si>
  <si>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</si>
  <si>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</si>
  <si>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</si>
  <si>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</si>
  <si>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</si>
  <si>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</si>
  <si>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</si>
  <si>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</si>
  <si>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</si>
  <si>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</si>
  <si>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</si>
  <si>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</si>
  <si>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</si>
  <si>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</si>
  <si>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</si>
  <si>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</si>
  <si>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</si>
  <si>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</si>
  <si>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</si>
  <si>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</si>
  <si>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</si>
  <si>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</si>
  <si>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</si>
  <si>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</si>
  <si>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</si>
  <si>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</si>
  <si>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</si>
  <si>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</si>
  <si>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</si>
  <si>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</si>
  <si>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</si>
  <si>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</si>
  <si>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</si>
  <si>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</si>
  <si>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</si>
  <si>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</si>
  <si>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</si>
  <si>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</si>
  <si>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</si>
  <si>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</si>
  <si>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</si>
  <si>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</si>
  <si>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</si>
  <si>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</si>
  <si>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</si>
  <si>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</si>
  <si>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</si>
  <si>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</si>
  <si>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</si>
  <si>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</si>
  <si>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</si>
  <si>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</si>
  <si>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</si>
  <si>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</si>
  <si>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</si>
  <si>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</si>
  <si>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</si>
  <si>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</si>
  <si>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</si>
  <si>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</si>
  <si>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</si>
  <si>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</si>
  <si>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</si>
  <si>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</si>
  <si>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</si>
  <si>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</si>
  <si>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</si>
  <si>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</si>
  <si>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</si>
  <si>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</si>
  <si>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</si>
  <si>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</si>
  <si>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</si>
  <si>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</si>
  <si>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</si>
  <si>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</si>
  <si>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</si>
  <si>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</si>
  <si>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</si>
  <si>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</si>
  <si>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</si>
  <si>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</si>
  <si>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</si>
  <si>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</si>
  <si>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</si>
  <si>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</si>
  <si>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</si>
  <si>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</si>
  <si>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</si>
  <si>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</si>
  <si>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</si>
  <si>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</si>
  <si>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</si>
  <si>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</si>
  <si>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</si>
  <si>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</si>
  <si>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</si>
  <si>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</si>
  <si>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</si>
  <si>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</si>
  <si>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</si>
  <si>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</si>
  <si>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</si>
  <si>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</si>
  <si>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</si>
  <si>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</si>
  <si>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</si>
  <si>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</si>
  <si>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</si>
  <si>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</si>
  <si>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</si>
  <si>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</si>
  <si>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</si>
  <si>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</si>
  <si>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</si>
  <si>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</si>
  <si>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</si>
  <si>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</si>
  <si>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</si>
  <si>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</si>
  <si>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</si>
  <si>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</si>
  <si>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</si>
  <si>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</si>
  <si>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</si>
  <si>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</si>
  <si>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</si>
  <si>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</si>
  <si>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</si>
  <si>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</si>
  <si>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</si>
  <si>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</si>
  <si>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</si>
  <si>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</si>
  <si>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</si>
  <si>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</si>
  <si>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</si>
  <si>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</si>
  <si>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</si>
  <si>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</si>
  <si>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</si>
  <si>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</si>
  <si>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</si>
  <si>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</si>
  <si>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</si>
  <si>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</si>
  <si>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</si>
  <si>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</si>
  <si>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</si>
  <si>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</si>
  <si>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</si>
  <si>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</si>
  <si>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</si>
  <si>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</si>
  <si>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</si>
  <si>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</si>
  <si>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</si>
  <si>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</si>
  <si>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</si>
  <si>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</si>
  <si>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</si>
  <si>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</si>
  <si>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</si>
  <si>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</si>
  <si>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</si>
  <si>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</si>
  <si>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</si>
  <si>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</si>
  <si>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</si>
  <si>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</si>
  <si>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</si>
  <si>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</si>
  <si>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</si>
  <si>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</si>
  <si>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</si>
  <si>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</si>
  <si>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</si>
  <si>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</si>
  <si>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</si>
  <si>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</si>
  <si>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</si>
  <si>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</si>
  <si>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</si>
  <si>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</si>
  <si>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</si>
  <si>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</si>
  <si>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</si>
  <si>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</si>
  <si>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</si>
  <si>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</si>
  <si>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</si>
  <si>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</si>
  <si>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</si>
  <si>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</si>
  <si>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</si>
  <si>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</si>
  <si>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</si>
  <si>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</si>
  <si>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</si>
  <si>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</si>
  <si>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</si>
  <si>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</si>
  <si>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</si>
  <si>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</si>
  <si>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</si>
  <si>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</si>
  <si>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</si>
  <si>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</si>
  <si>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</si>
  <si>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</si>
  <si>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</si>
  <si>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</si>
  <si>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</si>
  <si>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</si>
  <si>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</si>
  <si>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</si>
  <si>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</si>
  <si>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</si>
  <si>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</si>
  <si>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</si>
  <si>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</si>
  <si>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</si>
  <si>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</si>
  <si>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</si>
  <si>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</si>
  <si>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</si>
  <si>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</si>
  <si>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</si>
  <si>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</si>
  <si>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</si>
  <si>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</si>
  <si>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</si>
  <si>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</si>
  <si>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</si>
  <si>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</si>
  <si>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</si>
  <si>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</si>
  <si>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</si>
  <si>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</si>
  <si>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</si>
  <si>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</si>
  <si>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</si>
  <si>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</si>
  <si>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</si>
  <si>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</si>
  <si>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</si>
  <si>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</si>
  <si>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</si>
  <si>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</si>
  <si>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</si>
  <si>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</si>
  <si>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</si>
  <si>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</si>
  <si>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</si>
  <si>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</si>
  <si>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</si>
  <si>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</si>
  <si>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</si>
  <si>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</si>
  <si>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</si>
  <si>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</si>
  <si>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</si>
  <si>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</si>
  <si>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</si>
  <si>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</si>
  <si>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</si>
  <si>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</si>
  <si>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</si>
  <si>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</si>
  <si>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</si>
  <si>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</si>
  <si>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</si>
  <si>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</si>
  <si>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</si>
  <si>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</si>
  <si>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</si>
  <si>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</si>
  <si>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</si>
  <si>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</si>
  <si>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</si>
  <si>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</si>
  <si>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</si>
  <si>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</si>
  <si>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</si>
  <si>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</si>
  <si>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</si>
  <si>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</si>
  <si>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</si>
  <si>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</si>
  <si>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</si>
  <si>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</si>
  <si>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</si>
  <si>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</si>
  <si>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</si>
  <si>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</si>
  <si>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</si>
  <si>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</si>
  <si>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</si>
  <si>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</si>
  <si>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</si>
  <si>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</si>
  <si>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</si>
  <si>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</si>
  <si>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</si>
  <si>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</si>
  <si>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</si>
  <si>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</si>
  <si>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</si>
  <si>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</si>
  <si>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</si>
  <si>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</si>
  <si>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</si>
  <si>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</si>
  <si>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</si>
  <si>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</si>
  <si>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</si>
  <si>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</si>
  <si>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</si>
  <si>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</si>
  <si>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</si>
  <si>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</si>
  <si>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</si>
  <si>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</si>
  <si>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</si>
  <si>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</si>
  <si>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Ultra-met</t>
  </si>
  <si>
    <t>Greg Rowe</t>
  </si>
  <si>
    <t>greg.rowe@!ultra-met.com</t>
  </si>
  <si>
    <t>937-653-7133</t>
  </si>
  <si>
    <t>Neil Cordonnier</t>
  </si>
  <si>
    <t>President</t>
  </si>
  <si>
    <t>neil.cordonnier@ultra-met.com</t>
  </si>
  <si>
    <t>We source exclusively Conflict-Free material from RMI certified smelters according to the requirements of the OECD Due Dilligence Guideline, EU Conflict Minerals Regulation, and Dodd-Frank Act.</t>
  </si>
  <si>
    <t>100%</t>
  </si>
  <si>
    <t>ultra-met.com/compliance.html</t>
  </si>
  <si>
    <t>Limited to supplier survery and conflict minerals 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</si>
</sst>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ltramet-my.sharepoint.com/personal/greg_rowe_ultra-met_com/Documents/Attachments/RMI_CMRT_6.4_Ultra-met.xlsx" TargetMode="External"/><Relationship Id="rId1" Type="http://schemas.openxmlformats.org/officeDocument/2006/relationships/externalLinkPath" Target="Attachments/RMI_CMRT_6.4_Ultra-m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eg.rowe@!ultra-me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eil.cordonnier@ultra-me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52B75E8-86E3-4D09-8EDC-C810712EA04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849BC25-8F58-4690-981C-E76BF598BD3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45966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t="s">
        <v>15824</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t="s">
        <v>15824</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15825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15825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t="s">
        <v>15827</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
      </c>
    </row>
    <row r="99" spans="2:7" ht="15.75" hidden="1">
      <c r="B99" s="188">
        <v>1</v>
      </c>
      <c r="D99" s="282" t="str">
        <f>IF(AND(OR($D$27="Yes",$D$27=""),OR($D$33="Yes",$D$33="")),"Yes","")</f>
        <v/>
      </c>
      <c r="E99" s="282" t="str">
        <f>IF(AND(OR($D$26="Yes",$D$26=""),OR($D$32="Yes",$D$32="")),"Greater than 50%","")</f>
        <v>Greater than 50%</v>
      </c>
      <c r="G99" s="282" t="str">
        <f>IF(OR($D$27="Yes",$D$27=""),"No","")</f>
        <v/>
      </c>
    </row>
    <row r="100" spans="2:7" ht="15.75" hidden="1">
      <c r="B100" s="236" t="s">
        <v>2432</v>
      </c>
      <c r="D100" s="282" t="str">
        <f>IF(AND(OR($D$27="Yes",$D$27=""),OR($D$33="Yes",$D$33="")),"No","")</f>
        <v/>
      </c>
      <c r="E100" s="282" t="str">
        <f>IF(AND(OR($D$26="Yes",$D$26=""),OR($D$32="Yes",$D$32="")),"50% or less","")</f>
        <v>50% or less</v>
      </c>
      <c r="G100" s="282" t="str">
        <f>IF(OR($D$28="Yes",$D$28=""),"Yes","")</f>
        <v/>
      </c>
    </row>
    <row r="101" spans="2:7" ht="15.75" hidden="1">
      <c r="B101" s="236" t="s">
        <v>2433</v>
      </c>
      <c r="D101" s="282" t="str">
        <f>IF(AND(OR($D$27="Yes",$D$27=""),OR($D$33="Yes",$D$33="")),"Unknown","")</f>
        <v/>
      </c>
      <c r="E101" s="282" t="str">
        <f>IF(AND(OR($D$26="Yes",$D$26=""),OR($D$32="Yes",$D$32="")),"None","")</f>
        <v>None</v>
      </c>
      <c r="G101" s="282" t="str">
        <f>IF(OR($D$28="Yes",$D$28=""),"No","")</f>
        <v/>
      </c>
    </row>
    <row r="102" spans="2:7" ht="15.75" hidden="1">
      <c r="B102" s="236" t="s">
        <v>2434</v>
      </c>
      <c r="D102" s="282" t="str">
        <f>IF(AND(OR($D$28="Yes",$D$28=""),OR($D$34="Yes",$D$34="")),"Yes","")</f>
        <v/>
      </c>
      <c r="E102" s="282" t="str">
        <f>IF(AND(OR($D$27="Yes",$D$27=""),OR($D$33="Yes",$D$33="")),"100%","")</f>
        <v/>
      </c>
      <c r="G102" s="282" t="str">
        <f>IF(OR($D$29="Yes",$D$29=""),"Yes","")</f>
        <v>Yes</v>
      </c>
    </row>
    <row r="103" spans="2:7" ht="15.75" hidden="1">
      <c r="B103" s="236" t="s">
        <v>2435</v>
      </c>
      <c r="D103" s="282" t="str">
        <f>IF(AND(OR($D$28="Yes",$D$28=""),OR($D$34="Yes",$D$34="")),"No","")</f>
        <v/>
      </c>
      <c r="E103" s="282" t="str">
        <f>IF(AND(OR($D$27="Yes",$D$27=""),OR($D$33="Yes",$D$33="")),"Greater than 90%","")</f>
        <v/>
      </c>
      <c r="G103" s="282" t="str">
        <f>IF(OR($D$29="Yes",$D$29=""),"No","")</f>
        <v>No</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Yes</v>
      </c>
      <c r="E105" s="282" t="str">
        <f>IF(AND(OR($D$27="Yes",$D$27=""),OR($D$33="Yes",$D$33="")),"Greater than 50%","")</f>
        <v/>
      </c>
    </row>
    <row r="106" spans="2:7" ht="15.75" hidden="1">
      <c r="B106" s="236" t="s">
        <v>12341</v>
      </c>
      <c r="D106" s="282" t="str">
        <f>IF(AND(OR($D$29="Yes",$D$29=""),OR($D$35="Yes",$D$35="")),"No","")</f>
        <v>No</v>
      </c>
      <c r="E106" s="282" t="str">
        <f>IF(AND(OR($D$27="Yes",$D$27=""),OR($D$33="Yes",$D$33="")),"50% or less","")</f>
        <v/>
      </c>
    </row>
    <row r="107" spans="2:7" ht="15.75" hidden="1">
      <c r="B107" s="236" t="s">
        <v>476</v>
      </c>
      <c r="D107" s="282" t="str">
        <f>IF(AND(OR($D$29="Yes",$D$29=""),OR($D$35="Yes",$D$35="")),"Unknown","")</f>
        <v>Unknown</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10BDC32-7988-430E-82E0-EF4D4BEA65AE}"/>
    <hyperlink ref="D20" r:id="rId4" xr:uid="{B66FF9BE-F658-46DF-B24B-2B6E669402A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E10" sqref="E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1101</v>
      </c>
      <c r="C5" s="186" t="s">
        <v>2286</v>
      </c>
      <c r="D5" s="230"/>
      <c r="E5" s="182" t="s">
        <v>1070</v>
      </c>
      <c r="F5" s="182" t="s">
        <v>1391</v>
      </c>
      <c r="G5" s="182" t="s">
        <v>13177</v>
      </c>
      <c r="H5" s="183">
        <v>0</v>
      </c>
      <c r="I5" s="184" t="s">
        <v>1710</v>
      </c>
      <c r="J5" s="184" t="s">
        <v>1511</v>
      </c>
      <c r="K5" s="224"/>
      <c r="L5" s="224"/>
      <c r="M5" s="224"/>
      <c r="N5" s="224"/>
      <c r="O5" s="224"/>
      <c r="P5" s="185"/>
      <c r="Q5" s="225"/>
      <c r="R5" s="182" t="s">
        <v>14948</v>
      </c>
      <c r="S5" s="181" t="str">
        <f ca="1">IF(B5="","",IF(ISERROR(MATCH($E5,CL,0)),"Unknown",INDIRECT("'C'!$A$"&amp;MATCH($E5,CL,0)+1)))</f>
        <v>DE</v>
      </c>
      <c r="T5" s="181" t="str">
        <f ca="1">IF(B5="","",IF(ISERROR(MATCH($J5,[1]SorP!$B$1:$B$6226,0)),"",INDIRECT("'SorP'!$A$"&amp;MATCH($S5&amp;$J5,[1]SorP!C:C,0))))</f>
        <v>DE-BW</v>
      </c>
      <c r="U5" s="201"/>
      <c r="V5" s="226">
        <f>IF(C5="",NA(),IF(OR(C5="Smelter not listed",C5="Smelter not yet identified"),MATCH($B5&amp;$D5,'[1]Smelter Look-up'!$J:$J,0),MATCH($B5&amp;$C5,'[1]Smelter Look-up'!$J:$J,0)))</f>
        <v>607</v>
      </c>
      <c r="X5" s="227">
        <f t="shared" ref="X5:X8" si="0">IF(AND(C5="Smelter not listed",OR(LEN(D5)=0,LEN(E5)=0)),1,0)</f>
        <v>0</v>
      </c>
      <c r="AB5" s="228" t="str">
        <f t="shared" ref="AB5:AB8" si="1">B5&amp;C5</f>
        <v>TungstenH.C. Starck Smelting GmbH &amp; Co. KG</v>
      </c>
    </row>
    <row r="6" spans="1:34" s="227" customFormat="1" ht="20.100000000000001" customHeight="1">
      <c r="A6" s="262"/>
      <c r="B6" s="182" t="s">
        <v>1101</v>
      </c>
      <c r="C6" s="186" t="s">
        <v>14948</v>
      </c>
      <c r="D6" s="230"/>
      <c r="E6" s="182" t="s">
        <v>1070</v>
      </c>
      <c r="F6" s="182" t="s">
        <v>1391</v>
      </c>
      <c r="G6" s="182">
        <v>0</v>
      </c>
      <c r="H6" s="183">
        <v>0</v>
      </c>
      <c r="I6" s="184" t="s">
        <v>1710</v>
      </c>
      <c r="J6" s="184" t="s">
        <v>1511</v>
      </c>
      <c r="K6" s="224"/>
      <c r="L6" s="224"/>
      <c r="M6" s="224"/>
      <c r="N6" s="224"/>
      <c r="O6" s="224"/>
      <c r="P6" s="185"/>
      <c r="Q6" s="225"/>
      <c r="R6" s="182" t="s">
        <v>14948</v>
      </c>
      <c r="S6" s="181" t="str">
        <f t="shared" ref="S6:S8" ca="1" si="2">IF(B6="","",IF(ISERROR(MATCH($E6,CL,0)),"Unknown",INDIRECT("'C'!$A$"&amp;MATCH($E6,CL,0)+1)))</f>
        <v>DE</v>
      </c>
      <c r="T6" s="181" t="str">
        <f ca="1">IF(B6="","",IF(ISERROR(MATCH($J6,[1]SorP!$B$1:$B$6226,0)),"",INDIRECT("'SorP'!$A$"&amp;MATCH($S6&amp;$J6,[1]SorP!C:C,0))))</f>
        <v>DE-BW</v>
      </c>
      <c r="U6" s="201"/>
      <c r="V6" s="226">
        <f>IF(C6="",NA(),IF(OR(C6="Smelter not listed",C6="Smelter not yet identified"),MATCH($B6&amp;$D6,'[1]Smelter Look-up'!$J:$J,0),MATCH($B6&amp;$C6,'[1]Smelter Look-up'!$J:$J,0)))</f>
        <v>650</v>
      </c>
      <c r="X6" s="227">
        <f t="shared" si="0"/>
        <v>0</v>
      </c>
      <c r="AB6" s="228" t="str">
        <f t="shared" si="1"/>
        <v>TungstenTANIOBIS Smelting GmbH &amp; Co. KG</v>
      </c>
    </row>
    <row r="7" spans="1:34" s="227" customFormat="1" ht="20.100000000000001" customHeight="1">
      <c r="A7" s="262"/>
      <c r="B7" s="182" t="s">
        <v>1100</v>
      </c>
      <c r="C7" s="186" t="s">
        <v>15338</v>
      </c>
      <c r="D7" s="230"/>
      <c r="E7" s="182" t="s">
        <v>2384</v>
      </c>
      <c r="F7" s="182" t="s">
        <v>1383</v>
      </c>
      <c r="G7" s="182" t="s">
        <v>13177</v>
      </c>
      <c r="H7" s="183">
        <v>0</v>
      </c>
      <c r="I7" s="184" t="s">
        <v>1711</v>
      </c>
      <c r="J7" s="184" t="s">
        <v>1591</v>
      </c>
      <c r="K7" s="224"/>
      <c r="L7" s="224"/>
      <c r="M7" s="224"/>
      <c r="N7" s="224"/>
      <c r="O7" s="224"/>
      <c r="P7" s="185"/>
      <c r="Q7" s="225"/>
      <c r="R7" s="182" t="s">
        <v>15338</v>
      </c>
      <c r="S7" s="181" t="str">
        <f t="shared" ca="1" si="2"/>
        <v>US</v>
      </c>
      <c r="T7" s="181" t="str">
        <f ca="1">IF(B7="","",IF(ISERROR(MATCH($J7,[1]SorP!$B$1:$B$6226,0)),"",INDIRECT("'SorP'!$A$"&amp;MATCH($S7&amp;$J7,[1]SorP!C:C,0))))</f>
        <v>US-MA</v>
      </c>
      <c r="U7" s="201"/>
      <c r="V7" s="226">
        <f>IF(C7="",NA(),IF(OR(C7="Smelter not listed",C7="Smelter not yet identified"),MATCH($B7&amp;$D7,'[1]Smelter Look-up'!$J:$J,0),MATCH($B7&amp;$C7,'[1]Smelter Look-up'!$J:$J,0)))</f>
        <v>359</v>
      </c>
      <c r="X7" s="227">
        <f t="shared" si="0"/>
        <v>0</v>
      </c>
      <c r="AB7" s="228" t="str">
        <f t="shared" si="1"/>
        <v>TantalumMaterion Newton Inc.</v>
      </c>
    </row>
    <row r="8" spans="1:34" s="227" customFormat="1" ht="20.100000000000001" customHeight="1">
      <c r="A8" s="262"/>
      <c r="B8" s="182" t="s">
        <v>1101</v>
      </c>
      <c r="C8" s="186" t="s">
        <v>2490</v>
      </c>
      <c r="D8" s="230"/>
      <c r="E8" s="182" t="s">
        <v>1063</v>
      </c>
      <c r="F8" s="182" t="s">
        <v>775</v>
      </c>
      <c r="G8" s="182">
        <v>0</v>
      </c>
      <c r="H8" s="183">
        <v>0</v>
      </c>
      <c r="I8" s="184" t="s">
        <v>1785</v>
      </c>
      <c r="J8" s="184" t="s">
        <v>2761</v>
      </c>
      <c r="K8" s="224"/>
      <c r="L8" s="224"/>
      <c r="M8" s="224"/>
      <c r="N8" s="224"/>
      <c r="O8" s="224"/>
      <c r="P8" s="185"/>
      <c r="Q8" s="225"/>
      <c r="R8" s="182" t="s">
        <v>2490</v>
      </c>
      <c r="S8" s="181" t="str">
        <f t="shared" ca="1" si="2"/>
        <v>AT</v>
      </c>
      <c r="T8" s="181" t="str">
        <f ca="1">IF(B8="","",IF(ISERROR(MATCH($J8,[1]SorP!$B$1:$B$6226,0)),"",INDIRECT("'SorP'!$A$"&amp;MATCH($S8&amp;$J8,[1]SorP!C:C,0))))</f>
        <v>AT-6</v>
      </c>
      <c r="U8" s="201"/>
      <c r="V8" s="226">
        <f>IF(C8="",NA(),IF(OR(C8="Smelter not listed",C8="Smelter not yet identified"),MATCH($B8&amp;$D8,'[1]Smelter Look-up'!$J:$J,0),MATCH($B8&amp;$C8,'[1]Smelter Look-up'!$J:$J,0)))</f>
        <v>655</v>
      </c>
      <c r="X8" s="227">
        <f t="shared" si="0"/>
        <v>0</v>
      </c>
      <c r="AB8" s="228" t="str">
        <f t="shared" si="1"/>
        <v>TungstenWolfram Bergbau und Hutten AG</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ref="S9:S37" ca="1" si="3">IF(B9="","",IF(ISERROR(MATCH($E9,CL,0)),"Unknown",INDIRECT("'C'!$A$"&amp;MATCH($E9,CL,0)+1)))</f>
        <v/>
      </c>
      <c r="T9" s="181" t="str">
        <f ca="1">IF(B9="","",IF(ISERROR(MATCH($J9,SorP!$B$1:$B$6226,0)),"",INDIRECT("'SorP'!$A$"&amp;MATCH($S9&amp;$J9,SorP!C:C,0))))</f>
        <v/>
      </c>
      <c r="U9" s="201"/>
      <c r="V9" s="226" t="e">
        <f>IF(C9="",NA(),IF(OR(C9="Smelter not listed",C9="Smelter not yet identified"),MATCH($B9&amp;$D9,'Smelter Look-up'!$J:$J,0),MATCH($B9&amp;$C9,'Smelter Look-up'!$J:$J,0)))</f>
        <v>#N/A</v>
      </c>
      <c r="X9" s="227">
        <f t="shared" ref="X9:X37" ca="1" si="4">IF(AND(C9="Smelter not listed",OR(LEN(D9)=0,LEN(E9)=0)),1,0)</f>
        <v>0</v>
      </c>
      <c r="AB9" s="228" t="str">
        <f t="shared" ref="AB9:AB37" si="5">B9&amp;C9</f>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AD3A440-62EC-42CC-9B59-AD25A9F9752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Ultra-met</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Greg Rowe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greg.rowe@!ultra-met.com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937-653-7133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Neil Cordonnier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neil.cordonnier@ultra-met.com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ultra-met.com/compliance.html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Greg D. Rowe</cp:lastModifiedBy>
  <cp:lastPrinted>2015-04-21T20:47:43Z</cp:lastPrinted>
  <dcterms:created xsi:type="dcterms:W3CDTF">2010-06-21T21:00:23Z</dcterms:created>
  <dcterms:modified xsi:type="dcterms:W3CDTF">2025-12-15T15:44:34Z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